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2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3.xml" ContentType="application/vnd.openxmlformats-officedocument.drawing+xml"/>
  <Override PartName="/xl/comments1.xml" ContentType="application/vnd.openxmlformats-officedocument.spreadsheetml.comments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drawings/drawing4.xml" ContentType="application/vnd.openxmlformats-officedocument.drawing+xml"/>
  <Override PartName="/xl/charts/chart9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10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5.xml" ContentType="application/vnd.openxmlformats-officedocument.drawing+xml"/>
  <Override PartName="/xl/charts/chart11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12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drawings/drawing6.xml" ContentType="application/vnd.openxmlformats-officedocument.drawing+xml"/>
  <Override PartName="/xl/charts/chart13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4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drawings/drawing7.xml" ContentType="application/vnd.openxmlformats-officedocument.drawing+xml"/>
  <Override PartName="/xl/comments2.xml" ContentType="application/vnd.openxmlformats-officedocument.spreadsheetml.comments+xml"/>
  <Override PartName="/xl/charts/chart15.xml" ContentType="application/vnd.openxmlformats-officedocument.drawingml.chart+xml"/>
  <Override PartName="/xl/charts/chart16.xml" ContentType="application/vnd.openxmlformats-officedocument.drawingml.chart+xml"/>
  <Override PartName="/xl/charts/chart17.xml" ContentType="application/vnd.openxmlformats-officedocument.drawingml.chart+xml"/>
  <Override PartName="/xl/charts/chart18.xml" ContentType="application/vnd.openxmlformats-officedocument.drawingml.chart+xml"/>
  <Override PartName="/xl/drawings/drawing8.xml" ContentType="application/vnd.openxmlformats-officedocument.drawing+xml"/>
  <Override PartName="/xl/comments3.xml" ContentType="application/vnd.openxmlformats-officedocument.spreadsheetml.comments+xml"/>
  <Override PartName="/xl/charts/chart19.xml" ContentType="application/vnd.openxmlformats-officedocument.drawingml.chart+xml"/>
  <Override PartName="/xl/charts/chart20.xml" ContentType="application/vnd.openxmlformats-officedocument.drawingml.chart+xml"/>
  <Override PartName="/xl/charts/chart21.xml" ContentType="application/vnd.openxmlformats-officedocument.drawingml.chart+xml"/>
  <Override PartName="/xl/charts/chart22.xml" ContentType="application/vnd.openxmlformats-officedocument.drawingml.chart+xml"/>
  <Override PartName="/xl/drawings/drawing9.xml" ContentType="application/vnd.openxmlformats-officedocument.drawing+xml"/>
  <Override PartName="/xl/comments4.xml" ContentType="application/vnd.openxmlformats-officedocument.spreadsheetml.comments+xml"/>
  <Override PartName="/xl/charts/chart23.xml" ContentType="application/vnd.openxmlformats-officedocument.drawingml.chart+xml"/>
  <Override PartName="/xl/charts/chart24.xml" ContentType="application/vnd.openxmlformats-officedocument.drawingml.chart+xml"/>
  <Override PartName="/xl/charts/chart25.xml" ContentType="application/vnd.openxmlformats-officedocument.drawingml.chart+xml"/>
  <Override PartName="/xl/charts/chart26.xml" ContentType="application/vnd.openxmlformats-officedocument.drawingml.chart+xml"/>
  <Override PartName="/xl/drawings/drawing10.xml" ContentType="application/vnd.openxmlformats-officedocument.drawing+xml"/>
  <Override PartName="/xl/comments5.xml" ContentType="application/vnd.openxmlformats-officedocument.spreadsheetml.comments+xml"/>
  <Override PartName="/xl/charts/chart27.xml" ContentType="application/vnd.openxmlformats-officedocument.drawingml.chart+xml"/>
  <Override PartName="/xl/charts/chart28.xml" ContentType="application/vnd.openxmlformats-officedocument.drawingml.chart+xml"/>
  <Override PartName="/xl/charts/chart29.xml" ContentType="application/vnd.openxmlformats-officedocument.drawingml.chart+xml"/>
  <Override PartName="/xl/charts/chart30.xml" ContentType="application/vnd.openxmlformats-officedocument.drawingml.chart+xml"/>
  <Override PartName="/xl/drawings/drawing11.xml" ContentType="application/vnd.openxmlformats-officedocument.drawing+xml"/>
  <Override PartName="/xl/comments6.xml" ContentType="application/vnd.openxmlformats-officedocument.spreadsheetml.comments+xml"/>
  <Override PartName="/xl/charts/chart31.xml" ContentType="application/vnd.openxmlformats-officedocument.drawingml.chart+xml"/>
  <Override PartName="/xl/charts/chart32.xml" ContentType="application/vnd.openxmlformats-officedocument.drawingml.chart+xml"/>
  <Override PartName="/xl/charts/chart33.xml" ContentType="application/vnd.openxmlformats-officedocument.drawingml.chart+xml"/>
  <Override PartName="/xl/charts/chart34.xml" ContentType="application/vnd.openxmlformats-officedocument.drawingml.chart+xml"/>
  <Override PartName="/xl/drawings/drawing12.xml" ContentType="application/vnd.openxmlformats-officedocument.drawing+xml"/>
  <Override PartName="/xl/comments7.xml" ContentType="application/vnd.openxmlformats-officedocument.spreadsheetml.comments+xml"/>
  <Override PartName="/xl/charts/chart35.xml" ContentType="application/vnd.openxmlformats-officedocument.drawingml.chart+xml"/>
  <Override PartName="/xl/charts/chart36.xml" ContentType="application/vnd.openxmlformats-officedocument.drawingml.chart+xml"/>
  <Override PartName="/xl/charts/chart37.xml" ContentType="application/vnd.openxmlformats-officedocument.drawingml.chart+xml"/>
  <Override PartName="/xl/charts/chart38.xml" ContentType="application/vnd.openxmlformats-officedocument.drawingml.chart+xml"/>
  <Override PartName="/xl/drawings/drawing13.xml" ContentType="application/vnd.openxmlformats-officedocument.drawing+xml"/>
  <Override PartName="/xl/comments8.xml" ContentType="application/vnd.openxmlformats-officedocument.spreadsheetml.comments+xml"/>
  <Override PartName="/xl/charts/chart39.xml" ContentType="application/vnd.openxmlformats-officedocument.drawingml.chart+xml"/>
  <Override PartName="/xl/charts/chart40.xml" ContentType="application/vnd.openxmlformats-officedocument.drawingml.chart+xml"/>
  <Override PartName="/xl/charts/chart41.xml" ContentType="application/vnd.openxmlformats-officedocument.drawingml.chart+xml"/>
  <Override PartName="/xl/charts/chart4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NRD\Neumaticos 2024\Neumaticos 2024 - v1.02 Enero31\"/>
    </mc:Choice>
  </mc:AlternateContent>
  <xr:revisionPtr revIDLastSave="0" documentId="13_ncr:1_{131A7BF7-61ED-4DCE-84BD-759408B3DFFA}" xr6:coauthVersionLast="47" xr6:coauthVersionMax="47" xr10:uidLastSave="{00000000-0000-0000-0000-000000000000}"/>
  <bookViews>
    <workbookView xWindow="-120" yWindow="-120" windowWidth="29040" windowHeight="15840" firstSheet="6" activeTab="7" xr2:uid="{C8EEAED1-460A-4CB1-8F85-B574DA486461}"/>
  </bookViews>
  <sheets>
    <sheet name="Comparativa 22NOV-22FEB" sheetId="8" state="hidden" r:id="rId1"/>
    <sheet name="Comparativa 24-23" sheetId="12" r:id="rId2"/>
    <sheet name="Neumáticos de 2024 (V. 1)" sheetId="15" r:id="rId3"/>
    <sheet name="Comparativa 22-21 FEB24" sheetId="10" state="hidden" r:id="rId4"/>
    <sheet name="Comparativa 22-21 FEB" sheetId="7" state="hidden" r:id="rId5"/>
    <sheet name="Comparativa 22-21 NOV" sheetId="5" state="hidden" r:id="rId6"/>
    <sheet name="Neumáticos de 2023 (V. 14F23)" sheetId="13" r:id="rId7"/>
    <sheet name="Neumáticos de 2023 (V. 18O22)" sheetId="11" r:id="rId8"/>
    <sheet name="Neumáticos de 2022 (V. 24F22)" sheetId="9" r:id="rId9"/>
    <sheet name="Neumáticos de 2022 (V. Feb22)" sheetId="6" state="hidden" r:id="rId10"/>
    <sheet name="Neumáticos de 2022 (V. Sep21)" sheetId="3" state="hidden" r:id="rId11"/>
    <sheet name="Neumáticos de 2021 (V. Abr20)" sheetId="2" r:id="rId12"/>
    <sheet name="Neumáticos de 2020 (V. Final)" sheetId="4" r:id="rId13"/>
    <sheet name="Modificador abrasión" sheetId="14" r:id="rId14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W46" i="15" l="1"/>
  <c r="U46" i="15"/>
  <c r="D14" i="13"/>
  <c r="D14" i="9"/>
  <c r="B76" i="15"/>
  <c r="B66" i="15"/>
  <c r="O36" i="15"/>
  <c r="O25" i="15"/>
  <c r="O14" i="15"/>
  <c r="L36" i="15"/>
  <c r="L25" i="15"/>
  <c r="L14" i="15"/>
  <c r="L12" i="15"/>
  <c r="M12" i="15"/>
  <c r="O12" i="15"/>
  <c r="F30" i="15"/>
  <c r="F29" i="15"/>
  <c r="D12" i="15"/>
  <c r="D14" i="15"/>
  <c r="G110" i="15"/>
  <c r="L31" i="12" l="1"/>
  <c r="L35" i="12"/>
  <c r="G25" i="15" l="1"/>
  <c r="D25" i="15"/>
  <c r="G14" i="15"/>
  <c r="B134" i="15"/>
  <c r="B133" i="15"/>
  <c r="B132" i="15"/>
  <c r="B131" i="15"/>
  <c r="B130" i="15"/>
  <c r="AH113" i="15"/>
  <c r="AG113" i="15"/>
  <c r="AF113" i="15"/>
  <c r="AE113" i="15"/>
  <c r="AD113" i="15"/>
  <c r="AC113" i="15"/>
  <c r="AB113" i="15"/>
  <c r="AA113" i="15"/>
  <c r="Z113" i="15"/>
  <c r="Y113" i="15"/>
  <c r="X113" i="15"/>
  <c r="W113" i="15"/>
  <c r="V113" i="15"/>
  <c r="U113" i="15"/>
  <c r="T113" i="15"/>
  <c r="S113" i="15"/>
  <c r="R113" i="15"/>
  <c r="Q113" i="15"/>
  <c r="P113" i="15"/>
  <c r="O113" i="15"/>
  <c r="N113" i="15"/>
  <c r="M113" i="15"/>
  <c r="L113" i="15"/>
  <c r="K113" i="15"/>
  <c r="J113" i="15"/>
  <c r="I113" i="15"/>
  <c r="H113" i="15"/>
  <c r="G113" i="15"/>
  <c r="F113" i="15"/>
  <c r="E113" i="15"/>
  <c r="D113" i="15"/>
  <c r="C113" i="15"/>
  <c r="B94" i="15"/>
  <c r="C77" i="15"/>
  <c r="C76" i="15"/>
  <c r="C74" i="15"/>
  <c r="E70" i="15"/>
  <c r="F70" i="15" s="1"/>
  <c r="G70" i="15" s="1"/>
  <c r="H70" i="15" s="1"/>
  <c r="I70" i="15" s="1"/>
  <c r="J70" i="15" s="1"/>
  <c r="K70" i="15" s="1"/>
  <c r="L70" i="15" s="1"/>
  <c r="M70" i="15" s="1"/>
  <c r="N70" i="15" s="1"/>
  <c r="O70" i="15" s="1"/>
  <c r="P70" i="15" s="1"/>
  <c r="Q70" i="15" s="1"/>
  <c r="R70" i="15" s="1"/>
  <c r="S70" i="15" s="1"/>
  <c r="T70" i="15" s="1"/>
  <c r="U70" i="15" s="1"/>
  <c r="V70" i="15" s="1"/>
  <c r="W70" i="15" s="1"/>
  <c r="X70" i="15" s="1"/>
  <c r="Y70" i="15" s="1"/>
  <c r="Z70" i="15" s="1"/>
  <c r="AA70" i="15" s="1"/>
  <c r="AB70" i="15" s="1"/>
  <c r="AC70" i="15" s="1"/>
  <c r="AD70" i="15" s="1"/>
  <c r="AE70" i="15" s="1"/>
  <c r="AF70" i="15" s="1"/>
  <c r="AG70" i="15" s="1"/>
  <c r="AH70" i="15" s="1"/>
  <c r="AI70" i="15" s="1"/>
  <c r="AJ70" i="15" s="1"/>
  <c r="C67" i="15"/>
  <c r="C66" i="15"/>
  <c r="C64" i="15"/>
  <c r="C63" i="15"/>
  <c r="C62" i="15"/>
  <c r="E60" i="15"/>
  <c r="F60" i="15" s="1"/>
  <c r="G60" i="15" s="1"/>
  <c r="H60" i="15" s="1"/>
  <c r="I60" i="15" s="1"/>
  <c r="J60" i="15" s="1"/>
  <c r="K60" i="15" s="1"/>
  <c r="L60" i="15" s="1"/>
  <c r="M60" i="15" s="1"/>
  <c r="N60" i="15" s="1"/>
  <c r="O60" i="15" s="1"/>
  <c r="P60" i="15" s="1"/>
  <c r="Q60" i="15" s="1"/>
  <c r="R60" i="15" s="1"/>
  <c r="S60" i="15" s="1"/>
  <c r="T60" i="15" s="1"/>
  <c r="U60" i="15" s="1"/>
  <c r="V60" i="15" s="1"/>
  <c r="W60" i="15" s="1"/>
  <c r="X60" i="15" s="1"/>
  <c r="Y60" i="15" s="1"/>
  <c r="Z60" i="15" s="1"/>
  <c r="AA60" i="15" s="1"/>
  <c r="AB60" i="15" s="1"/>
  <c r="AC60" i="15" s="1"/>
  <c r="AD60" i="15" s="1"/>
  <c r="AE60" i="15" s="1"/>
  <c r="AF60" i="15" s="1"/>
  <c r="AG60" i="15" s="1"/>
  <c r="AH60" i="15" s="1"/>
  <c r="AI60" i="15" s="1"/>
  <c r="AJ60" i="15" s="1"/>
  <c r="AP53" i="15"/>
  <c r="AP52" i="15"/>
  <c r="T51" i="15"/>
  <c r="V51" i="15" s="1"/>
  <c r="D51" i="15"/>
  <c r="F51" i="15" s="1"/>
  <c r="AP50" i="15"/>
  <c r="D50" i="15"/>
  <c r="F50" i="15" s="1"/>
  <c r="AP49" i="15"/>
  <c r="D49" i="15"/>
  <c r="F49" i="15" s="1"/>
  <c r="AP48" i="15"/>
  <c r="V47" i="15"/>
  <c r="U47" i="15"/>
  <c r="V46" i="15"/>
  <c r="V44" i="15"/>
  <c r="U44" i="15"/>
  <c r="V43" i="15"/>
  <c r="U43" i="15"/>
  <c r="V42" i="15"/>
  <c r="O37" i="15"/>
  <c r="M37" i="15"/>
  <c r="L37" i="15"/>
  <c r="M36" i="15"/>
  <c r="O34" i="15"/>
  <c r="M34" i="15"/>
  <c r="L34" i="15"/>
  <c r="O33" i="15"/>
  <c r="M33" i="15"/>
  <c r="L33" i="15"/>
  <c r="M32" i="15"/>
  <c r="BI29" i="15"/>
  <c r="BH29" i="15"/>
  <c r="BG29" i="15"/>
  <c r="BF29" i="15"/>
  <c r="BE29" i="15"/>
  <c r="BD29" i="15"/>
  <c r="BC29" i="15"/>
  <c r="BB29" i="15"/>
  <c r="BA29" i="15"/>
  <c r="AZ29" i="15"/>
  <c r="AY29" i="15"/>
  <c r="AX29" i="15"/>
  <c r="AW29" i="15"/>
  <c r="AV29" i="15"/>
  <c r="AU29" i="15"/>
  <c r="AT29" i="15"/>
  <c r="AS29" i="15"/>
  <c r="AR29" i="15"/>
  <c r="AQ29" i="15"/>
  <c r="AP29" i="15"/>
  <c r="AO29" i="15"/>
  <c r="AN29" i="15"/>
  <c r="AM29" i="15"/>
  <c r="AL29" i="15"/>
  <c r="AK29" i="15"/>
  <c r="AJ29" i="15"/>
  <c r="AI29" i="15"/>
  <c r="AH29" i="15"/>
  <c r="AG29" i="15"/>
  <c r="AF29" i="15"/>
  <c r="AE29" i="15"/>
  <c r="AD29" i="15"/>
  <c r="W27" i="15"/>
  <c r="U27" i="15"/>
  <c r="S27" i="15"/>
  <c r="W26" i="15"/>
  <c r="U26" i="15"/>
  <c r="S26" i="15"/>
  <c r="O26" i="15"/>
  <c r="M26" i="15"/>
  <c r="L26" i="15"/>
  <c r="G26" i="15"/>
  <c r="E26" i="15"/>
  <c r="D26" i="15"/>
  <c r="M25" i="15"/>
  <c r="E25" i="15"/>
  <c r="BI24" i="15"/>
  <c r="BH24" i="15"/>
  <c r="BG24" i="15"/>
  <c r="BF24" i="15"/>
  <c r="BE24" i="15"/>
  <c r="BD24" i="15"/>
  <c r="BC24" i="15"/>
  <c r="BB24" i="15"/>
  <c r="BA24" i="15"/>
  <c r="AZ24" i="15"/>
  <c r="AY24" i="15"/>
  <c r="AX24" i="15"/>
  <c r="AW24" i="15"/>
  <c r="AV24" i="15"/>
  <c r="AU24" i="15"/>
  <c r="AT24" i="15"/>
  <c r="AS24" i="15"/>
  <c r="AR24" i="15"/>
  <c r="AQ24" i="15"/>
  <c r="AP24" i="15"/>
  <c r="AO24" i="15"/>
  <c r="AN24" i="15"/>
  <c r="AM24" i="15"/>
  <c r="AL24" i="15"/>
  <c r="AK24" i="15"/>
  <c r="AJ24" i="15"/>
  <c r="AI24" i="15"/>
  <c r="AH24" i="15"/>
  <c r="AG24" i="15"/>
  <c r="AF24" i="15"/>
  <c r="AE24" i="15"/>
  <c r="AD24" i="15"/>
  <c r="W24" i="15"/>
  <c r="U24" i="15"/>
  <c r="S24" i="15"/>
  <c r="W23" i="15"/>
  <c r="U23" i="15"/>
  <c r="S23" i="15"/>
  <c r="O23" i="15"/>
  <c r="M23" i="15"/>
  <c r="L23" i="15"/>
  <c r="G23" i="15"/>
  <c r="W22" i="15"/>
  <c r="U22" i="15"/>
  <c r="S22" i="15"/>
  <c r="O22" i="15"/>
  <c r="M22" i="15"/>
  <c r="L22" i="15"/>
  <c r="G22" i="15"/>
  <c r="M21" i="15"/>
  <c r="BI16" i="15"/>
  <c r="BH16" i="15"/>
  <c r="BG16" i="15"/>
  <c r="BF16" i="15"/>
  <c r="BE16" i="15"/>
  <c r="BD16" i="15"/>
  <c r="BC16" i="15"/>
  <c r="BB16" i="15"/>
  <c r="BA16" i="15"/>
  <c r="AZ16" i="15"/>
  <c r="AY16" i="15"/>
  <c r="AX16" i="15"/>
  <c r="AW16" i="15"/>
  <c r="AV16" i="15"/>
  <c r="AU16" i="15"/>
  <c r="AT16" i="15"/>
  <c r="AS16" i="15"/>
  <c r="AR16" i="15"/>
  <c r="AQ16" i="15"/>
  <c r="AP16" i="15"/>
  <c r="AO16" i="15"/>
  <c r="AN16" i="15"/>
  <c r="AM16" i="15"/>
  <c r="AL16" i="15"/>
  <c r="AK16" i="15"/>
  <c r="AJ16" i="15"/>
  <c r="AI16" i="15"/>
  <c r="AH16" i="15"/>
  <c r="AG16" i="15"/>
  <c r="AF16" i="15"/>
  <c r="AE16" i="15"/>
  <c r="AD16" i="15"/>
  <c r="O15" i="15"/>
  <c r="M15" i="15"/>
  <c r="L15" i="15"/>
  <c r="G15" i="15"/>
  <c r="E15" i="15"/>
  <c r="D15" i="15"/>
  <c r="M14" i="15"/>
  <c r="E14" i="15"/>
  <c r="G12" i="15"/>
  <c r="BI11" i="15"/>
  <c r="BH11" i="15"/>
  <c r="BG11" i="15"/>
  <c r="BF11" i="15"/>
  <c r="BE11" i="15"/>
  <c r="BD11" i="15"/>
  <c r="BC11" i="15"/>
  <c r="BB11" i="15"/>
  <c r="BA11" i="15"/>
  <c r="AZ11" i="15"/>
  <c r="AY11" i="15"/>
  <c r="AX11" i="15"/>
  <c r="AW11" i="15"/>
  <c r="AV11" i="15"/>
  <c r="AU11" i="15"/>
  <c r="AT11" i="15"/>
  <c r="AS11" i="15"/>
  <c r="AR11" i="15"/>
  <c r="AQ11" i="15"/>
  <c r="AP11" i="15"/>
  <c r="AO11" i="15"/>
  <c r="AN11" i="15"/>
  <c r="AM11" i="15"/>
  <c r="AL11" i="15"/>
  <c r="AK11" i="15"/>
  <c r="AJ11" i="15"/>
  <c r="AI11" i="15"/>
  <c r="AH11" i="15"/>
  <c r="AG11" i="15"/>
  <c r="AF11" i="15"/>
  <c r="AE11" i="15"/>
  <c r="AD11" i="15"/>
  <c r="O11" i="15"/>
  <c r="M11" i="15"/>
  <c r="L11" i="15"/>
  <c r="G11" i="15"/>
  <c r="M10" i="15"/>
  <c r="B12" i="14"/>
  <c r="C12" i="14"/>
  <c r="D12" i="14"/>
  <c r="E12" i="14"/>
  <c r="F12" i="14"/>
  <c r="G12" i="14"/>
  <c r="H12" i="14"/>
  <c r="I12" i="14"/>
  <c r="J12" i="14"/>
  <c r="K12" i="14"/>
  <c r="L12" i="14"/>
  <c r="M12" i="14"/>
  <c r="N12" i="14"/>
  <c r="O12" i="14"/>
  <c r="P12" i="14"/>
  <c r="Q12" i="14"/>
  <c r="R12" i="14"/>
  <c r="S12" i="14"/>
  <c r="T12" i="14"/>
  <c r="U12" i="14"/>
  <c r="V12" i="14"/>
  <c r="W12" i="14"/>
  <c r="X12" i="14"/>
  <c r="Y12" i="14"/>
  <c r="Z12" i="14"/>
  <c r="AA12" i="14"/>
  <c r="AB12" i="14"/>
  <c r="AC12" i="14"/>
  <c r="AD12" i="14"/>
  <c r="AE12" i="14"/>
  <c r="AF12" i="14"/>
  <c r="A12" i="14"/>
  <c r="J73" i="13"/>
  <c r="J72" i="13" s="1"/>
  <c r="J71" i="13" s="1"/>
  <c r="K73" i="13"/>
  <c r="K72" i="13" s="1"/>
  <c r="K71" i="13" s="1"/>
  <c r="F74" i="13"/>
  <c r="F73" i="13" s="1"/>
  <c r="F72" i="13" s="1"/>
  <c r="F71" i="13" s="1"/>
  <c r="G74" i="13"/>
  <c r="G73" i="13" s="1"/>
  <c r="G72" i="13" s="1"/>
  <c r="G71" i="13" s="1"/>
  <c r="H74" i="13"/>
  <c r="H73" i="13" s="1"/>
  <c r="H72" i="13" s="1"/>
  <c r="H71" i="13" s="1"/>
  <c r="I74" i="13"/>
  <c r="I73" i="13" s="1"/>
  <c r="I72" i="13" s="1"/>
  <c r="I71" i="13" s="1"/>
  <c r="J74" i="13"/>
  <c r="K74" i="13"/>
  <c r="L74" i="13"/>
  <c r="L73" i="13" s="1"/>
  <c r="L72" i="13" s="1"/>
  <c r="L71" i="13" s="1"/>
  <c r="M74" i="13"/>
  <c r="M73" i="13" s="1"/>
  <c r="M72" i="13" s="1"/>
  <c r="M71" i="13" s="1"/>
  <c r="N74" i="13"/>
  <c r="N73" i="13" s="1"/>
  <c r="N72" i="13" s="1"/>
  <c r="N71" i="13" s="1"/>
  <c r="O74" i="13"/>
  <c r="O73" i="13" s="1"/>
  <c r="O72" i="13" s="1"/>
  <c r="O71" i="13" s="1"/>
  <c r="P74" i="13"/>
  <c r="P73" i="13" s="1"/>
  <c r="P72" i="13" s="1"/>
  <c r="P71" i="13" s="1"/>
  <c r="Q74" i="13"/>
  <c r="Q73" i="13" s="1"/>
  <c r="Q72" i="13" s="1"/>
  <c r="Q71" i="13" s="1"/>
  <c r="R74" i="13"/>
  <c r="R73" i="13" s="1"/>
  <c r="R72" i="13" s="1"/>
  <c r="R71" i="13" s="1"/>
  <c r="S74" i="13"/>
  <c r="S73" i="13" s="1"/>
  <c r="S72" i="13" s="1"/>
  <c r="S71" i="13" s="1"/>
  <c r="T74" i="13"/>
  <c r="T73" i="13" s="1"/>
  <c r="T72" i="13" s="1"/>
  <c r="T71" i="13" s="1"/>
  <c r="U74" i="13"/>
  <c r="U73" i="13" s="1"/>
  <c r="U72" i="13" s="1"/>
  <c r="U71" i="13" s="1"/>
  <c r="V74" i="13"/>
  <c r="V73" i="13" s="1"/>
  <c r="V72" i="13" s="1"/>
  <c r="V71" i="13" s="1"/>
  <c r="W74" i="13"/>
  <c r="W73" i="13" s="1"/>
  <c r="W72" i="13" s="1"/>
  <c r="W71" i="13" s="1"/>
  <c r="X74" i="13"/>
  <c r="X73" i="13" s="1"/>
  <c r="X72" i="13" s="1"/>
  <c r="X71" i="13" s="1"/>
  <c r="Y74" i="13"/>
  <c r="Y73" i="13" s="1"/>
  <c r="Y72" i="13" s="1"/>
  <c r="Y71" i="13" s="1"/>
  <c r="Z74" i="13"/>
  <c r="Z73" i="13" s="1"/>
  <c r="Z72" i="13" s="1"/>
  <c r="Z71" i="13" s="1"/>
  <c r="AA74" i="13"/>
  <c r="AA73" i="13" s="1"/>
  <c r="AA72" i="13" s="1"/>
  <c r="AA71" i="13" s="1"/>
  <c r="AB74" i="13"/>
  <c r="AB73" i="13" s="1"/>
  <c r="AB72" i="13" s="1"/>
  <c r="AB71" i="13" s="1"/>
  <c r="AC74" i="13"/>
  <c r="AC73" i="13" s="1"/>
  <c r="AC72" i="13" s="1"/>
  <c r="AC71" i="13" s="1"/>
  <c r="AD74" i="13"/>
  <c r="AD73" i="13" s="1"/>
  <c r="AD72" i="13" s="1"/>
  <c r="AD71" i="13" s="1"/>
  <c r="AE74" i="13"/>
  <c r="AE73" i="13" s="1"/>
  <c r="AE72" i="13" s="1"/>
  <c r="AE71" i="13" s="1"/>
  <c r="AF74" i="13"/>
  <c r="AF73" i="13" s="1"/>
  <c r="AF72" i="13" s="1"/>
  <c r="AF71" i="13" s="1"/>
  <c r="AG74" i="13"/>
  <c r="AG73" i="13" s="1"/>
  <c r="AG72" i="13" s="1"/>
  <c r="AG71" i="13" s="1"/>
  <c r="AH74" i="13"/>
  <c r="AH73" i="13" s="1"/>
  <c r="AH72" i="13" s="1"/>
  <c r="AH71" i="13" s="1"/>
  <c r="AI74" i="13"/>
  <c r="AI73" i="13" s="1"/>
  <c r="AI72" i="13" s="1"/>
  <c r="AI71" i="13" s="1"/>
  <c r="AJ74" i="13"/>
  <c r="AJ73" i="13" s="1"/>
  <c r="AJ72" i="13" s="1"/>
  <c r="AJ71" i="13" s="1"/>
  <c r="E74" i="13"/>
  <c r="E73" i="13" s="1"/>
  <c r="E72" i="13" s="1"/>
  <c r="E71" i="13" s="1"/>
  <c r="B8" i="14"/>
  <c r="C8" i="14"/>
  <c r="D8" i="14"/>
  <c r="E8" i="14"/>
  <c r="F8" i="14"/>
  <c r="G8" i="14"/>
  <c r="H8" i="14"/>
  <c r="I8" i="14"/>
  <c r="J8" i="14"/>
  <c r="K8" i="14"/>
  <c r="L8" i="14"/>
  <c r="M8" i="14"/>
  <c r="N8" i="14"/>
  <c r="O8" i="14"/>
  <c r="P8" i="14"/>
  <c r="Q8" i="14"/>
  <c r="R8" i="14"/>
  <c r="S8" i="14"/>
  <c r="T8" i="14"/>
  <c r="U8" i="14"/>
  <c r="V8" i="14"/>
  <c r="W8" i="14"/>
  <c r="X8" i="14"/>
  <c r="Y8" i="14"/>
  <c r="Z8" i="14"/>
  <c r="AA8" i="14"/>
  <c r="AB8" i="14"/>
  <c r="AC8" i="14"/>
  <c r="AD8" i="14"/>
  <c r="AE8" i="14"/>
  <c r="AF8" i="14"/>
  <c r="B9" i="14"/>
  <c r="C9" i="14"/>
  <c r="D9" i="14"/>
  <c r="E9" i="14"/>
  <c r="F9" i="14"/>
  <c r="G9" i="14"/>
  <c r="H9" i="14"/>
  <c r="I9" i="14"/>
  <c r="J9" i="14"/>
  <c r="K9" i="14"/>
  <c r="L9" i="14"/>
  <c r="M9" i="14"/>
  <c r="N9" i="14"/>
  <c r="O9" i="14"/>
  <c r="P9" i="14"/>
  <c r="Q9" i="14"/>
  <c r="R9" i="14"/>
  <c r="S9" i="14"/>
  <c r="T9" i="14"/>
  <c r="U9" i="14"/>
  <c r="V9" i="14"/>
  <c r="W9" i="14"/>
  <c r="X9" i="14"/>
  <c r="Y9" i="14"/>
  <c r="Z9" i="14"/>
  <c r="AA9" i="14"/>
  <c r="AB9" i="14"/>
  <c r="AC9" i="14"/>
  <c r="AD9" i="14"/>
  <c r="AE9" i="14"/>
  <c r="AF9" i="14"/>
  <c r="B10" i="14"/>
  <c r="C10" i="14"/>
  <c r="D10" i="14"/>
  <c r="E10" i="14"/>
  <c r="F10" i="14"/>
  <c r="G10" i="14"/>
  <c r="H10" i="14"/>
  <c r="I10" i="14"/>
  <c r="J10" i="14"/>
  <c r="K10" i="14"/>
  <c r="L10" i="14"/>
  <c r="M10" i="14"/>
  <c r="N10" i="14"/>
  <c r="O10" i="14"/>
  <c r="P10" i="14"/>
  <c r="Q10" i="14"/>
  <c r="R10" i="14"/>
  <c r="S10" i="14"/>
  <c r="T10" i="14"/>
  <c r="U10" i="14"/>
  <c r="V10" i="14"/>
  <c r="W10" i="14"/>
  <c r="X10" i="14"/>
  <c r="Y10" i="14"/>
  <c r="Z10" i="14"/>
  <c r="AA10" i="14"/>
  <c r="AB10" i="14"/>
  <c r="AC10" i="14"/>
  <c r="AD10" i="14"/>
  <c r="AE10" i="14"/>
  <c r="AF10" i="14"/>
  <c r="B11" i="14"/>
  <c r="C11" i="14"/>
  <c r="D11" i="14"/>
  <c r="E11" i="14"/>
  <c r="F11" i="14"/>
  <c r="G11" i="14"/>
  <c r="H11" i="14"/>
  <c r="I11" i="14"/>
  <c r="J11" i="14"/>
  <c r="K11" i="14"/>
  <c r="L11" i="14"/>
  <c r="M11" i="14"/>
  <c r="N11" i="14"/>
  <c r="O11" i="14"/>
  <c r="P11" i="14"/>
  <c r="Q11" i="14"/>
  <c r="R11" i="14"/>
  <c r="S11" i="14"/>
  <c r="T11" i="14"/>
  <c r="U11" i="14"/>
  <c r="V11" i="14"/>
  <c r="W11" i="14"/>
  <c r="X11" i="14"/>
  <c r="Y11" i="14"/>
  <c r="Z11" i="14"/>
  <c r="AA11" i="14"/>
  <c r="AB11" i="14"/>
  <c r="AC11" i="14"/>
  <c r="AD11" i="14"/>
  <c r="AE11" i="14"/>
  <c r="AF11" i="14"/>
  <c r="A9" i="14"/>
  <c r="A10" i="14"/>
  <c r="A11" i="14"/>
  <c r="A8" i="14"/>
  <c r="W51" i="15" l="1"/>
  <c r="W47" i="15"/>
  <c r="W43" i="15"/>
  <c r="W44" i="15"/>
  <c r="B77" i="15"/>
  <c r="O52" i="15"/>
  <c r="B67" i="15"/>
  <c r="K49" i="15"/>
  <c r="B64" i="15"/>
  <c r="B63" i="15"/>
  <c r="F31" i="15"/>
  <c r="E51" i="15"/>
  <c r="C73" i="15"/>
  <c r="B74" i="15" s="1"/>
  <c r="E50" i="15"/>
  <c r="C95" i="15"/>
  <c r="D95" i="15"/>
  <c r="E95" i="15" s="1"/>
  <c r="K51" i="15"/>
  <c r="O51" i="15"/>
  <c r="K52" i="15"/>
  <c r="E12" i="15"/>
  <c r="E49" i="15"/>
  <c r="O49" i="15"/>
  <c r="B96" i="15"/>
  <c r="C101" i="15" s="1"/>
  <c r="C23" i="13"/>
  <c r="C22" i="13" s="1"/>
  <c r="C21" i="13" s="1"/>
  <c r="C12" i="13"/>
  <c r="C11" i="13" s="1"/>
  <c r="C10" i="13" s="1"/>
  <c r="C9" i="13" s="1"/>
  <c r="B134" i="13"/>
  <c r="B133" i="13"/>
  <c r="B132" i="13"/>
  <c r="B131" i="13"/>
  <c r="B130" i="13"/>
  <c r="AH113" i="13"/>
  <c r="AG113" i="13"/>
  <c r="AF113" i="13"/>
  <c r="AE113" i="13"/>
  <c r="AD113" i="13"/>
  <c r="AC113" i="13"/>
  <c r="AB113" i="13"/>
  <c r="AA113" i="13"/>
  <c r="Z113" i="13"/>
  <c r="Y113" i="13"/>
  <c r="X113" i="13"/>
  <c r="W113" i="13"/>
  <c r="V113" i="13"/>
  <c r="U113" i="13"/>
  <c r="T113" i="13"/>
  <c r="S113" i="13"/>
  <c r="R113" i="13"/>
  <c r="Q113" i="13"/>
  <c r="P113" i="13"/>
  <c r="O113" i="13"/>
  <c r="N113" i="13"/>
  <c r="M113" i="13"/>
  <c r="L113" i="13"/>
  <c r="K113" i="13"/>
  <c r="J113" i="13"/>
  <c r="I113" i="13"/>
  <c r="H113" i="13"/>
  <c r="G113" i="13"/>
  <c r="F113" i="13"/>
  <c r="E113" i="13"/>
  <c r="D113" i="13"/>
  <c r="C113" i="13"/>
  <c r="G110" i="13"/>
  <c r="B94" i="13"/>
  <c r="C77" i="13"/>
  <c r="C76" i="13"/>
  <c r="C75" i="13"/>
  <c r="B76" i="13" s="1"/>
  <c r="C74" i="13"/>
  <c r="C73" i="13"/>
  <c r="C72" i="13"/>
  <c r="C71" i="13"/>
  <c r="E70" i="13"/>
  <c r="F70" i="13" s="1"/>
  <c r="G70" i="13" s="1"/>
  <c r="H70" i="13" s="1"/>
  <c r="I70" i="13" s="1"/>
  <c r="J70" i="13" s="1"/>
  <c r="K70" i="13" s="1"/>
  <c r="L70" i="13" s="1"/>
  <c r="M70" i="13" s="1"/>
  <c r="N70" i="13" s="1"/>
  <c r="O70" i="13" s="1"/>
  <c r="P70" i="13" s="1"/>
  <c r="Q70" i="13" s="1"/>
  <c r="R70" i="13" s="1"/>
  <c r="S70" i="13" s="1"/>
  <c r="T70" i="13" s="1"/>
  <c r="U70" i="13" s="1"/>
  <c r="V70" i="13" s="1"/>
  <c r="W70" i="13" s="1"/>
  <c r="X70" i="13" s="1"/>
  <c r="Y70" i="13" s="1"/>
  <c r="Z70" i="13" s="1"/>
  <c r="AA70" i="13" s="1"/>
  <c r="AB70" i="13" s="1"/>
  <c r="AC70" i="13" s="1"/>
  <c r="AD70" i="13" s="1"/>
  <c r="AE70" i="13" s="1"/>
  <c r="AF70" i="13" s="1"/>
  <c r="AG70" i="13" s="1"/>
  <c r="AH70" i="13" s="1"/>
  <c r="AI70" i="13" s="1"/>
  <c r="AJ70" i="13" s="1"/>
  <c r="C67" i="13"/>
  <c r="C66" i="13"/>
  <c r="K51" i="13" s="1"/>
  <c r="C65" i="13"/>
  <c r="C64" i="13"/>
  <c r="C63" i="13"/>
  <c r="C62" i="13"/>
  <c r="C61" i="13"/>
  <c r="E60" i="13"/>
  <c r="F60" i="13" s="1"/>
  <c r="G60" i="13" s="1"/>
  <c r="H60" i="13" s="1"/>
  <c r="I60" i="13" s="1"/>
  <c r="J60" i="13" s="1"/>
  <c r="K60" i="13" s="1"/>
  <c r="L60" i="13" s="1"/>
  <c r="M60" i="13" s="1"/>
  <c r="N60" i="13" s="1"/>
  <c r="O60" i="13" s="1"/>
  <c r="P60" i="13" s="1"/>
  <c r="Q60" i="13" s="1"/>
  <c r="R60" i="13" s="1"/>
  <c r="S60" i="13" s="1"/>
  <c r="T60" i="13" s="1"/>
  <c r="U60" i="13" s="1"/>
  <c r="V60" i="13" s="1"/>
  <c r="W60" i="13" s="1"/>
  <c r="X60" i="13" s="1"/>
  <c r="Y60" i="13" s="1"/>
  <c r="Z60" i="13" s="1"/>
  <c r="AA60" i="13" s="1"/>
  <c r="AB60" i="13" s="1"/>
  <c r="AC60" i="13" s="1"/>
  <c r="AD60" i="13" s="1"/>
  <c r="AE60" i="13" s="1"/>
  <c r="AF60" i="13" s="1"/>
  <c r="AG60" i="13" s="1"/>
  <c r="AH60" i="13" s="1"/>
  <c r="AI60" i="13" s="1"/>
  <c r="AJ60" i="13" s="1"/>
  <c r="AP53" i="13"/>
  <c r="AP52" i="13"/>
  <c r="AP51" i="13"/>
  <c r="T51" i="13"/>
  <c r="V51" i="13" s="1"/>
  <c r="D51" i="13"/>
  <c r="E51" i="13" s="1"/>
  <c r="AP50" i="13"/>
  <c r="D50" i="13"/>
  <c r="F50" i="13" s="1"/>
  <c r="AP49" i="13"/>
  <c r="D49" i="13"/>
  <c r="E49" i="13" s="1"/>
  <c r="AP48" i="13"/>
  <c r="AP47" i="13"/>
  <c r="V47" i="13"/>
  <c r="U47" i="13"/>
  <c r="V46" i="13"/>
  <c r="U46" i="13"/>
  <c r="V45" i="13"/>
  <c r="W45" i="13" s="1"/>
  <c r="U45" i="13"/>
  <c r="V44" i="13"/>
  <c r="U44" i="13"/>
  <c r="V43" i="13"/>
  <c r="U43" i="13"/>
  <c r="V42" i="13"/>
  <c r="U42" i="13"/>
  <c r="V41" i="13"/>
  <c r="O37" i="13"/>
  <c r="M37" i="13"/>
  <c r="L37" i="13"/>
  <c r="O36" i="13"/>
  <c r="M36" i="13"/>
  <c r="L36" i="13"/>
  <c r="O35" i="13"/>
  <c r="M35" i="13"/>
  <c r="L35" i="13"/>
  <c r="O34" i="13"/>
  <c r="M34" i="13"/>
  <c r="L34" i="13"/>
  <c r="O33" i="13"/>
  <c r="M33" i="13"/>
  <c r="L33" i="13"/>
  <c r="O32" i="13"/>
  <c r="M32" i="13"/>
  <c r="L32" i="13"/>
  <c r="M31" i="13"/>
  <c r="BI29" i="13"/>
  <c r="BH29" i="13"/>
  <c r="BG29" i="13"/>
  <c r="BF29" i="13"/>
  <c r="BE29" i="13"/>
  <c r="BD29" i="13"/>
  <c r="BC29" i="13"/>
  <c r="BB29" i="13"/>
  <c r="BA29" i="13"/>
  <c r="AZ29" i="13"/>
  <c r="AY29" i="13"/>
  <c r="AX29" i="13"/>
  <c r="AW29" i="13"/>
  <c r="AV29" i="13"/>
  <c r="AU29" i="13"/>
  <c r="AT29" i="13"/>
  <c r="AS29" i="13"/>
  <c r="AR29" i="13"/>
  <c r="AQ29" i="13"/>
  <c r="AP29" i="13"/>
  <c r="AO29" i="13"/>
  <c r="AN29" i="13"/>
  <c r="AM29" i="13"/>
  <c r="AL29" i="13"/>
  <c r="AK29" i="13"/>
  <c r="AJ29" i="13"/>
  <c r="AI29" i="13"/>
  <c r="AH29" i="13"/>
  <c r="AG29" i="13"/>
  <c r="AF29" i="13"/>
  <c r="AE29" i="13"/>
  <c r="AD29" i="13"/>
  <c r="W27" i="13"/>
  <c r="U27" i="13"/>
  <c r="S27" i="13"/>
  <c r="W26" i="13"/>
  <c r="U26" i="13"/>
  <c r="S26" i="13"/>
  <c r="O26" i="13"/>
  <c r="M26" i="13"/>
  <c r="L26" i="13"/>
  <c r="G26" i="13"/>
  <c r="E26" i="13"/>
  <c r="D26" i="13"/>
  <c r="W25" i="13"/>
  <c r="U25" i="13"/>
  <c r="S25" i="13"/>
  <c r="O25" i="13"/>
  <c r="M25" i="13"/>
  <c r="L25" i="13"/>
  <c r="E25" i="13"/>
  <c r="BI24" i="13"/>
  <c r="BH24" i="13"/>
  <c r="BG24" i="13"/>
  <c r="BF24" i="13"/>
  <c r="BE24" i="13"/>
  <c r="BD24" i="13"/>
  <c r="BC24" i="13"/>
  <c r="BB24" i="13"/>
  <c r="BA24" i="13"/>
  <c r="AZ24" i="13"/>
  <c r="AY24" i="13"/>
  <c r="AX24" i="13"/>
  <c r="AW24" i="13"/>
  <c r="AV24" i="13"/>
  <c r="AU24" i="13"/>
  <c r="AT24" i="13"/>
  <c r="AS24" i="13"/>
  <c r="AR24" i="13"/>
  <c r="AQ24" i="13"/>
  <c r="AP24" i="13"/>
  <c r="AO24" i="13"/>
  <c r="AN24" i="13"/>
  <c r="AM24" i="13"/>
  <c r="AL24" i="13"/>
  <c r="AK24" i="13"/>
  <c r="AJ24" i="13"/>
  <c r="AI24" i="13"/>
  <c r="AH24" i="13"/>
  <c r="AG24" i="13"/>
  <c r="AF24" i="13"/>
  <c r="AE24" i="13"/>
  <c r="AD24" i="13"/>
  <c r="W24" i="13"/>
  <c r="U24" i="13"/>
  <c r="S24" i="13"/>
  <c r="O24" i="13"/>
  <c r="M24" i="13"/>
  <c r="L24" i="13"/>
  <c r="W23" i="13"/>
  <c r="U23" i="13"/>
  <c r="S23" i="13"/>
  <c r="O23" i="13"/>
  <c r="M23" i="13"/>
  <c r="L23" i="13"/>
  <c r="W22" i="13"/>
  <c r="U22" i="13"/>
  <c r="S22" i="13"/>
  <c r="O22" i="13"/>
  <c r="M22" i="13"/>
  <c r="L22" i="13"/>
  <c r="W21" i="13"/>
  <c r="U21" i="13"/>
  <c r="S21" i="13"/>
  <c r="O21" i="13"/>
  <c r="M21" i="13"/>
  <c r="L21" i="13"/>
  <c r="M20" i="13"/>
  <c r="BI16" i="13"/>
  <c r="BH16" i="13"/>
  <c r="BG16" i="13"/>
  <c r="BF16" i="13"/>
  <c r="BE16" i="13"/>
  <c r="BD16" i="13"/>
  <c r="BC16" i="13"/>
  <c r="BB16" i="13"/>
  <c r="BA16" i="13"/>
  <c r="AZ16" i="13"/>
  <c r="AY16" i="13"/>
  <c r="AX16" i="13"/>
  <c r="AW16" i="13"/>
  <c r="AV16" i="13"/>
  <c r="AU16" i="13"/>
  <c r="AT16" i="13"/>
  <c r="AS16" i="13"/>
  <c r="AR16" i="13"/>
  <c r="AQ16" i="13"/>
  <c r="AP16" i="13"/>
  <c r="AO16" i="13"/>
  <c r="AN16" i="13"/>
  <c r="AM16" i="13"/>
  <c r="AL16" i="13"/>
  <c r="AK16" i="13"/>
  <c r="AJ16" i="13"/>
  <c r="AI16" i="13"/>
  <c r="AH16" i="13"/>
  <c r="AG16" i="13"/>
  <c r="AF16" i="13"/>
  <c r="AE16" i="13"/>
  <c r="AD16" i="13"/>
  <c r="O15" i="13"/>
  <c r="M15" i="13"/>
  <c r="L15" i="13"/>
  <c r="G15" i="13"/>
  <c r="E15" i="13"/>
  <c r="D15" i="13"/>
  <c r="M14" i="13"/>
  <c r="L14" i="13"/>
  <c r="E14" i="13"/>
  <c r="O13" i="13"/>
  <c r="BI11" i="13"/>
  <c r="BH11" i="13"/>
  <c r="BG11" i="13"/>
  <c r="BF11" i="13"/>
  <c r="BE11" i="13"/>
  <c r="BD11" i="13"/>
  <c r="BC11" i="13"/>
  <c r="BB11" i="13"/>
  <c r="BA11" i="13"/>
  <c r="AZ11" i="13"/>
  <c r="AY11" i="13"/>
  <c r="AX11" i="13"/>
  <c r="AW11" i="13"/>
  <c r="AV11" i="13"/>
  <c r="AU11" i="13"/>
  <c r="AT11" i="13"/>
  <c r="AS11" i="13"/>
  <c r="AR11" i="13"/>
  <c r="AQ11" i="13"/>
  <c r="AP11" i="13"/>
  <c r="AO11" i="13"/>
  <c r="AN11" i="13"/>
  <c r="AM11" i="13"/>
  <c r="AL11" i="13"/>
  <c r="AK11" i="13"/>
  <c r="AJ11" i="13"/>
  <c r="AI11" i="13"/>
  <c r="AH11" i="13"/>
  <c r="AG11" i="13"/>
  <c r="AF11" i="13"/>
  <c r="AE11" i="13"/>
  <c r="AD11" i="13"/>
  <c r="L10" i="13"/>
  <c r="B131" i="11"/>
  <c r="B132" i="11"/>
  <c r="B133" i="11"/>
  <c r="B134" i="11"/>
  <c r="B130" i="11"/>
  <c r="F21" i="11"/>
  <c r="F22" i="11" s="1"/>
  <c r="F23" i="11" s="1"/>
  <c r="F24" i="11" s="1"/>
  <c r="F10" i="11"/>
  <c r="F11" i="11" s="1"/>
  <c r="F12" i="11" s="1"/>
  <c r="F13" i="11" s="1"/>
  <c r="C21" i="11"/>
  <c r="C22" i="11" s="1"/>
  <c r="C23" i="11" s="1"/>
  <c r="C24" i="11" s="1"/>
  <c r="C10" i="11"/>
  <c r="C11" i="11" s="1"/>
  <c r="C12" i="11" s="1"/>
  <c r="C13" i="11" s="1"/>
  <c r="K52" i="13" l="1"/>
  <c r="L52" i="13" s="1"/>
  <c r="F51" i="13"/>
  <c r="E50" i="13"/>
  <c r="O51" i="13"/>
  <c r="W44" i="13"/>
  <c r="W43" i="13"/>
  <c r="L51" i="15"/>
  <c r="B74" i="13"/>
  <c r="W42" i="13"/>
  <c r="W47" i="13"/>
  <c r="B62" i="13"/>
  <c r="O48" i="13"/>
  <c r="K48" i="13"/>
  <c r="F95" i="15"/>
  <c r="E96" i="15" s="1"/>
  <c r="F101" i="15" s="1"/>
  <c r="D96" i="15"/>
  <c r="E101" i="15" s="1"/>
  <c r="C72" i="15"/>
  <c r="B73" i="15" s="1"/>
  <c r="C96" i="15"/>
  <c r="D101" i="15" s="1"/>
  <c r="O48" i="15"/>
  <c r="K48" i="15"/>
  <c r="E11" i="15"/>
  <c r="L52" i="15"/>
  <c r="F31" i="13"/>
  <c r="B72" i="13"/>
  <c r="O49" i="13"/>
  <c r="O50" i="13"/>
  <c r="B63" i="13"/>
  <c r="B64" i="13"/>
  <c r="B65" i="13"/>
  <c r="K49" i="13"/>
  <c r="K46" i="13"/>
  <c r="O46" i="13"/>
  <c r="K47" i="13"/>
  <c r="O12" i="13"/>
  <c r="O11" i="13"/>
  <c r="O10" i="13"/>
  <c r="M10" i="13"/>
  <c r="G25" i="13"/>
  <c r="G21" i="13"/>
  <c r="C20" i="13"/>
  <c r="D21" i="13" s="1"/>
  <c r="G10" i="13"/>
  <c r="D11" i="13"/>
  <c r="E11" i="13"/>
  <c r="G13" i="13"/>
  <c r="G12" i="13"/>
  <c r="E10" i="13"/>
  <c r="D22" i="13"/>
  <c r="W46" i="13"/>
  <c r="C95" i="13"/>
  <c r="B73" i="13"/>
  <c r="E21" i="13"/>
  <c r="E22" i="13"/>
  <c r="F49" i="13"/>
  <c r="O52" i="13"/>
  <c r="K50" i="13"/>
  <c r="D23" i="13"/>
  <c r="O47" i="13"/>
  <c r="D24" i="13"/>
  <c r="B67" i="13"/>
  <c r="G11" i="13"/>
  <c r="W51" i="13"/>
  <c r="B66" i="13"/>
  <c r="B75" i="13"/>
  <c r="B77" i="13"/>
  <c r="D10" i="13"/>
  <c r="C113" i="11"/>
  <c r="L37" i="12"/>
  <c r="G37" i="12"/>
  <c r="L36" i="12"/>
  <c r="G36" i="12"/>
  <c r="L34" i="12"/>
  <c r="G34" i="12"/>
  <c r="L33" i="12"/>
  <c r="G33" i="12"/>
  <c r="L32" i="12"/>
  <c r="G32" i="12"/>
  <c r="G14" i="12"/>
  <c r="D14" i="12"/>
  <c r="G13" i="12"/>
  <c r="D13" i="12"/>
  <c r="G11" i="12"/>
  <c r="D11" i="12"/>
  <c r="G10" i="12"/>
  <c r="D10" i="12"/>
  <c r="G9" i="12"/>
  <c r="D9" i="12"/>
  <c r="AH113" i="11"/>
  <c r="AG113" i="11"/>
  <c r="AF113" i="11"/>
  <c r="AE113" i="11"/>
  <c r="AD113" i="11"/>
  <c r="AC113" i="11"/>
  <c r="AB113" i="11"/>
  <c r="AA113" i="11"/>
  <c r="Z113" i="11"/>
  <c r="Y113" i="11"/>
  <c r="X113" i="11"/>
  <c r="W113" i="11"/>
  <c r="V113" i="11"/>
  <c r="U113" i="11"/>
  <c r="T113" i="11"/>
  <c r="S113" i="11"/>
  <c r="R113" i="11"/>
  <c r="Q113" i="11"/>
  <c r="P113" i="11"/>
  <c r="O113" i="11"/>
  <c r="N113" i="11"/>
  <c r="M113" i="11"/>
  <c r="L113" i="11"/>
  <c r="K113" i="11"/>
  <c r="J113" i="11"/>
  <c r="I113" i="11"/>
  <c r="H113" i="11"/>
  <c r="G113" i="11"/>
  <c r="F113" i="11"/>
  <c r="E113" i="11"/>
  <c r="D113" i="11"/>
  <c r="G110" i="11"/>
  <c r="B94" i="11"/>
  <c r="C77" i="11"/>
  <c r="C76" i="11"/>
  <c r="C75" i="11"/>
  <c r="C74" i="11"/>
  <c r="C73" i="11"/>
  <c r="C72" i="11"/>
  <c r="C71" i="11"/>
  <c r="E70" i="11"/>
  <c r="F70" i="11" s="1"/>
  <c r="G70" i="11" s="1"/>
  <c r="H70" i="11" s="1"/>
  <c r="I70" i="11" s="1"/>
  <c r="J70" i="11" s="1"/>
  <c r="K70" i="11" s="1"/>
  <c r="L70" i="11" s="1"/>
  <c r="M70" i="11" s="1"/>
  <c r="N70" i="11" s="1"/>
  <c r="O70" i="11" s="1"/>
  <c r="P70" i="11" s="1"/>
  <c r="Q70" i="11" s="1"/>
  <c r="R70" i="11" s="1"/>
  <c r="S70" i="11" s="1"/>
  <c r="T70" i="11" s="1"/>
  <c r="U70" i="11" s="1"/>
  <c r="V70" i="11" s="1"/>
  <c r="W70" i="11" s="1"/>
  <c r="X70" i="11" s="1"/>
  <c r="Y70" i="11" s="1"/>
  <c r="Z70" i="11" s="1"/>
  <c r="AA70" i="11" s="1"/>
  <c r="AB70" i="11" s="1"/>
  <c r="AC70" i="11" s="1"/>
  <c r="AD70" i="11" s="1"/>
  <c r="AE70" i="11" s="1"/>
  <c r="AF70" i="11" s="1"/>
  <c r="AG70" i="11" s="1"/>
  <c r="AH70" i="11" s="1"/>
  <c r="AI70" i="11" s="1"/>
  <c r="AJ70" i="11" s="1"/>
  <c r="C67" i="11"/>
  <c r="C66" i="11"/>
  <c r="C65" i="11"/>
  <c r="C64" i="11"/>
  <c r="C63" i="11"/>
  <c r="C62" i="11"/>
  <c r="C61" i="11"/>
  <c r="E60" i="11"/>
  <c r="F60" i="11" s="1"/>
  <c r="G60" i="11" s="1"/>
  <c r="H60" i="11" s="1"/>
  <c r="I60" i="11" s="1"/>
  <c r="J60" i="11" s="1"/>
  <c r="K60" i="11" s="1"/>
  <c r="L60" i="11" s="1"/>
  <c r="M60" i="11" s="1"/>
  <c r="N60" i="11" s="1"/>
  <c r="O60" i="11" s="1"/>
  <c r="P60" i="11" s="1"/>
  <c r="Q60" i="11" s="1"/>
  <c r="R60" i="11" s="1"/>
  <c r="S60" i="11" s="1"/>
  <c r="T60" i="11" s="1"/>
  <c r="U60" i="11" s="1"/>
  <c r="V60" i="11" s="1"/>
  <c r="W60" i="11" s="1"/>
  <c r="X60" i="11" s="1"/>
  <c r="Y60" i="11" s="1"/>
  <c r="Z60" i="11" s="1"/>
  <c r="AA60" i="11" s="1"/>
  <c r="AB60" i="11" s="1"/>
  <c r="AC60" i="11" s="1"/>
  <c r="AD60" i="11" s="1"/>
  <c r="AE60" i="11" s="1"/>
  <c r="AF60" i="11" s="1"/>
  <c r="AG60" i="11" s="1"/>
  <c r="AH60" i="11" s="1"/>
  <c r="AI60" i="11" s="1"/>
  <c r="AJ60" i="11" s="1"/>
  <c r="AP53" i="11"/>
  <c r="AP52" i="11"/>
  <c r="AP51" i="11"/>
  <c r="T51" i="11"/>
  <c r="W51" i="11" s="1"/>
  <c r="D51" i="11"/>
  <c r="F51" i="11" s="1"/>
  <c r="AP50" i="11"/>
  <c r="D50" i="11"/>
  <c r="F50" i="11" s="1"/>
  <c r="AP49" i="11"/>
  <c r="D49" i="11"/>
  <c r="F49" i="11" s="1"/>
  <c r="AP48" i="11"/>
  <c r="AP47" i="11"/>
  <c r="V47" i="11"/>
  <c r="U47" i="11"/>
  <c r="V46" i="11"/>
  <c r="U46" i="11"/>
  <c r="V45" i="11"/>
  <c r="U45" i="11"/>
  <c r="V44" i="11"/>
  <c r="U44" i="11"/>
  <c r="V43" i="11"/>
  <c r="U43" i="11"/>
  <c r="V42" i="11"/>
  <c r="U42" i="11"/>
  <c r="V41" i="11"/>
  <c r="O37" i="11"/>
  <c r="M37" i="11"/>
  <c r="L37" i="11"/>
  <c r="O36" i="11"/>
  <c r="M36" i="11"/>
  <c r="L36" i="11"/>
  <c r="O35" i="11"/>
  <c r="M35" i="11"/>
  <c r="L35" i="11"/>
  <c r="O34" i="11"/>
  <c r="M34" i="11"/>
  <c r="L34" i="11"/>
  <c r="O33" i="11"/>
  <c r="M33" i="11"/>
  <c r="L33" i="11"/>
  <c r="O32" i="11"/>
  <c r="M32" i="11"/>
  <c r="L32" i="11"/>
  <c r="M31" i="11"/>
  <c r="BI29" i="11"/>
  <c r="BH29" i="11"/>
  <c r="BG29" i="11"/>
  <c r="BF29" i="11"/>
  <c r="BE29" i="11"/>
  <c r="BD29" i="11"/>
  <c r="BC29" i="11"/>
  <c r="BB29" i="11"/>
  <c r="BA29" i="11"/>
  <c r="AZ29" i="11"/>
  <c r="AY29" i="11"/>
  <c r="AX29" i="11"/>
  <c r="AW29" i="11"/>
  <c r="AV29" i="11"/>
  <c r="AU29" i="11"/>
  <c r="AT29" i="11"/>
  <c r="AS29" i="11"/>
  <c r="AR29" i="11"/>
  <c r="AQ29" i="11"/>
  <c r="AP29" i="11"/>
  <c r="AO29" i="11"/>
  <c r="AN29" i="11"/>
  <c r="AM29" i="11"/>
  <c r="AL29" i="11"/>
  <c r="AK29" i="11"/>
  <c r="AJ29" i="11"/>
  <c r="AI29" i="11"/>
  <c r="AH29" i="11"/>
  <c r="AG29" i="11"/>
  <c r="AF29" i="11"/>
  <c r="AE29" i="11"/>
  <c r="AD29" i="11"/>
  <c r="W27" i="11"/>
  <c r="U27" i="11"/>
  <c r="S27" i="11"/>
  <c r="W26" i="11"/>
  <c r="U26" i="11"/>
  <c r="S26" i="11"/>
  <c r="O26" i="11"/>
  <c r="M26" i="11"/>
  <c r="L26" i="11"/>
  <c r="G26" i="11"/>
  <c r="E26" i="11"/>
  <c r="D26" i="11"/>
  <c r="W25" i="11"/>
  <c r="U25" i="11"/>
  <c r="S25" i="11"/>
  <c r="O25" i="11"/>
  <c r="M25" i="11"/>
  <c r="L25" i="11"/>
  <c r="G25" i="11"/>
  <c r="E25" i="11"/>
  <c r="D25" i="11"/>
  <c r="BI24" i="11"/>
  <c r="BH24" i="11"/>
  <c r="BG24" i="11"/>
  <c r="BF24" i="11"/>
  <c r="BE24" i="11"/>
  <c r="BD24" i="11"/>
  <c r="BC24" i="11"/>
  <c r="BB24" i="11"/>
  <c r="BA24" i="11"/>
  <c r="AZ24" i="11"/>
  <c r="AY24" i="11"/>
  <c r="AX24" i="11"/>
  <c r="AW24" i="11"/>
  <c r="AV24" i="11"/>
  <c r="AU24" i="11"/>
  <c r="AT24" i="11"/>
  <c r="AS24" i="11"/>
  <c r="AR24" i="11"/>
  <c r="AQ24" i="11"/>
  <c r="AP24" i="11"/>
  <c r="AO24" i="11"/>
  <c r="AN24" i="11"/>
  <c r="AM24" i="11"/>
  <c r="AL24" i="11"/>
  <c r="AK24" i="11"/>
  <c r="AJ24" i="11"/>
  <c r="AI24" i="11"/>
  <c r="AH24" i="11"/>
  <c r="AG24" i="11"/>
  <c r="AF24" i="11"/>
  <c r="AE24" i="11"/>
  <c r="AD24" i="11"/>
  <c r="W24" i="11"/>
  <c r="U24" i="11"/>
  <c r="S24" i="11"/>
  <c r="O24" i="11"/>
  <c r="M24" i="11"/>
  <c r="L24" i="11"/>
  <c r="G24" i="11"/>
  <c r="E24" i="11"/>
  <c r="D24" i="11"/>
  <c r="W23" i="11"/>
  <c r="U23" i="11"/>
  <c r="S23" i="11"/>
  <c r="O23" i="11"/>
  <c r="M23" i="11"/>
  <c r="L23" i="11"/>
  <c r="G23" i="11"/>
  <c r="E23" i="11"/>
  <c r="D23" i="11"/>
  <c r="W22" i="11"/>
  <c r="U22" i="11"/>
  <c r="S22" i="11"/>
  <c r="O22" i="11"/>
  <c r="M22" i="11"/>
  <c r="L22" i="11"/>
  <c r="G22" i="11"/>
  <c r="E22" i="11"/>
  <c r="D22" i="11"/>
  <c r="W21" i="11"/>
  <c r="U21" i="11"/>
  <c r="S21" i="11"/>
  <c r="O21" i="11"/>
  <c r="M21" i="11"/>
  <c r="L21" i="11"/>
  <c r="G21" i="11"/>
  <c r="E21" i="11"/>
  <c r="D21" i="11"/>
  <c r="M20" i="11"/>
  <c r="E20" i="11"/>
  <c r="BI16" i="11"/>
  <c r="BH16" i="11"/>
  <c r="BG16" i="11"/>
  <c r="BF16" i="11"/>
  <c r="BE16" i="11"/>
  <c r="BD16" i="11"/>
  <c r="BC16" i="11"/>
  <c r="BB16" i="11"/>
  <c r="BA16" i="11"/>
  <c r="AZ16" i="11"/>
  <c r="AY16" i="11"/>
  <c r="AX16" i="11"/>
  <c r="AW16" i="11"/>
  <c r="AV16" i="11"/>
  <c r="AU16" i="11"/>
  <c r="AT16" i="11"/>
  <c r="AS16" i="11"/>
  <c r="AR16" i="11"/>
  <c r="AQ16" i="11"/>
  <c r="AP16" i="11"/>
  <c r="AO16" i="11"/>
  <c r="AN16" i="11"/>
  <c r="AM16" i="11"/>
  <c r="AL16" i="11"/>
  <c r="AK16" i="11"/>
  <c r="AJ16" i="11"/>
  <c r="AI16" i="11"/>
  <c r="AH16" i="11"/>
  <c r="AG16" i="11"/>
  <c r="AF16" i="11"/>
  <c r="AE16" i="11"/>
  <c r="AD16" i="11"/>
  <c r="O15" i="11"/>
  <c r="M15" i="11"/>
  <c r="L15" i="11"/>
  <c r="G15" i="11"/>
  <c r="E15" i="11"/>
  <c r="D15" i="11"/>
  <c r="O14" i="11"/>
  <c r="M14" i="11"/>
  <c r="L14" i="11"/>
  <c r="G14" i="11"/>
  <c r="E14" i="11"/>
  <c r="D14" i="11"/>
  <c r="O13" i="11"/>
  <c r="M13" i="11"/>
  <c r="L13" i="11"/>
  <c r="G13" i="11"/>
  <c r="E13" i="11"/>
  <c r="D13" i="11"/>
  <c r="O12" i="11"/>
  <c r="M12" i="11"/>
  <c r="L12" i="11"/>
  <c r="G12" i="11"/>
  <c r="E12" i="11"/>
  <c r="D12" i="11"/>
  <c r="BI11" i="11"/>
  <c r="BH11" i="11"/>
  <c r="BG11" i="11"/>
  <c r="BF11" i="11"/>
  <c r="BE11" i="11"/>
  <c r="BD11" i="11"/>
  <c r="BC11" i="11"/>
  <c r="BB11" i="11"/>
  <c r="BA11" i="11"/>
  <c r="AZ11" i="11"/>
  <c r="AY11" i="11"/>
  <c r="AX11" i="11"/>
  <c r="AW11" i="11"/>
  <c r="AV11" i="11"/>
  <c r="AU11" i="11"/>
  <c r="AT11" i="11"/>
  <c r="AS11" i="11"/>
  <c r="AR11" i="11"/>
  <c r="AQ11" i="11"/>
  <c r="AP11" i="11"/>
  <c r="AO11" i="11"/>
  <c r="AN11" i="11"/>
  <c r="AM11" i="11"/>
  <c r="AL11" i="11"/>
  <c r="AK11" i="11"/>
  <c r="AJ11" i="11"/>
  <c r="AI11" i="11"/>
  <c r="AH11" i="11"/>
  <c r="AG11" i="11"/>
  <c r="AF11" i="11"/>
  <c r="AE11" i="11"/>
  <c r="AD11" i="11"/>
  <c r="O11" i="11"/>
  <c r="M11" i="11"/>
  <c r="L11" i="11"/>
  <c r="G11" i="11"/>
  <c r="E11" i="11"/>
  <c r="D11" i="11"/>
  <c r="O10" i="11"/>
  <c r="M10" i="11"/>
  <c r="L10" i="11"/>
  <c r="G10" i="11"/>
  <c r="E10" i="11"/>
  <c r="D10" i="11"/>
  <c r="M9" i="11"/>
  <c r="E9" i="11"/>
  <c r="L37" i="10"/>
  <c r="G37" i="10"/>
  <c r="L36" i="10"/>
  <c r="G36" i="10"/>
  <c r="L35" i="10"/>
  <c r="G35" i="10"/>
  <c r="L34" i="10"/>
  <c r="G34" i="10"/>
  <c r="L33" i="10"/>
  <c r="G33" i="10"/>
  <c r="L32" i="10"/>
  <c r="G32" i="10"/>
  <c r="L31" i="10"/>
  <c r="G31" i="10"/>
  <c r="G14" i="10"/>
  <c r="D14" i="10"/>
  <c r="G13" i="10"/>
  <c r="D13" i="10"/>
  <c r="G12" i="10"/>
  <c r="D12" i="10"/>
  <c r="G11" i="10"/>
  <c r="D11" i="10"/>
  <c r="G10" i="10"/>
  <c r="D10" i="10"/>
  <c r="G9" i="10"/>
  <c r="D9" i="10"/>
  <c r="G8" i="10"/>
  <c r="D8" i="10"/>
  <c r="B126" i="9"/>
  <c r="AH113" i="9"/>
  <c r="AG113" i="9"/>
  <c r="AF113" i="9"/>
  <c r="AE113" i="9"/>
  <c r="AD113" i="9"/>
  <c r="AC113" i="9"/>
  <c r="AB113" i="9"/>
  <c r="AA113" i="9"/>
  <c r="Z113" i="9"/>
  <c r="Y113" i="9"/>
  <c r="X113" i="9"/>
  <c r="W113" i="9"/>
  <c r="V113" i="9"/>
  <c r="U113" i="9"/>
  <c r="T113" i="9"/>
  <c r="S113" i="9"/>
  <c r="R113" i="9"/>
  <c r="Q113" i="9"/>
  <c r="P113" i="9"/>
  <c r="O113" i="9"/>
  <c r="N113" i="9"/>
  <c r="M113" i="9"/>
  <c r="L113" i="9"/>
  <c r="K113" i="9"/>
  <c r="J113" i="9"/>
  <c r="I113" i="9"/>
  <c r="H113" i="9"/>
  <c r="G113" i="9"/>
  <c r="F113" i="9"/>
  <c r="E113" i="9"/>
  <c r="D113" i="9"/>
  <c r="C113" i="9"/>
  <c r="G110" i="9"/>
  <c r="B94" i="9"/>
  <c r="C77" i="9"/>
  <c r="C76" i="9"/>
  <c r="C75" i="9"/>
  <c r="C74" i="9"/>
  <c r="B74" i="9" s="1"/>
  <c r="C73" i="9"/>
  <c r="C72" i="9"/>
  <c r="C71" i="9"/>
  <c r="E70" i="9"/>
  <c r="F70" i="9" s="1"/>
  <c r="G70" i="9" s="1"/>
  <c r="H70" i="9" s="1"/>
  <c r="I70" i="9" s="1"/>
  <c r="J70" i="9" s="1"/>
  <c r="K70" i="9" s="1"/>
  <c r="L70" i="9" s="1"/>
  <c r="M70" i="9" s="1"/>
  <c r="N70" i="9" s="1"/>
  <c r="O70" i="9" s="1"/>
  <c r="P70" i="9" s="1"/>
  <c r="Q70" i="9" s="1"/>
  <c r="R70" i="9" s="1"/>
  <c r="S70" i="9" s="1"/>
  <c r="T70" i="9" s="1"/>
  <c r="U70" i="9" s="1"/>
  <c r="V70" i="9" s="1"/>
  <c r="W70" i="9" s="1"/>
  <c r="X70" i="9" s="1"/>
  <c r="Y70" i="9" s="1"/>
  <c r="Z70" i="9" s="1"/>
  <c r="AA70" i="9" s="1"/>
  <c r="AB70" i="9" s="1"/>
  <c r="AC70" i="9" s="1"/>
  <c r="AD70" i="9" s="1"/>
  <c r="AE70" i="9" s="1"/>
  <c r="AF70" i="9" s="1"/>
  <c r="AG70" i="9" s="1"/>
  <c r="AH70" i="9" s="1"/>
  <c r="AI70" i="9" s="1"/>
  <c r="AJ70" i="9" s="1"/>
  <c r="C67" i="9"/>
  <c r="C66" i="9"/>
  <c r="C65" i="9"/>
  <c r="C64" i="9"/>
  <c r="C63" i="9"/>
  <c r="C62" i="9"/>
  <c r="C61" i="9"/>
  <c r="F60" i="9"/>
  <c r="G60" i="9" s="1"/>
  <c r="H60" i="9" s="1"/>
  <c r="I60" i="9" s="1"/>
  <c r="J60" i="9" s="1"/>
  <c r="K60" i="9" s="1"/>
  <c r="L60" i="9" s="1"/>
  <c r="M60" i="9" s="1"/>
  <c r="N60" i="9" s="1"/>
  <c r="O60" i="9" s="1"/>
  <c r="P60" i="9" s="1"/>
  <c r="Q60" i="9" s="1"/>
  <c r="R60" i="9" s="1"/>
  <c r="S60" i="9" s="1"/>
  <c r="T60" i="9" s="1"/>
  <c r="U60" i="9" s="1"/>
  <c r="V60" i="9" s="1"/>
  <c r="W60" i="9" s="1"/>
  <c r="X60" i="9" s="1"/>
  <c r="Y60" i="9" s="1"/>
  <c r="Z60" i="9" s="1"/>
  <c r="AA60" i="9" s="1"/>
  <c r="AB60" i="9" s="1"/>
  <c r="AC60" i="9" s="1"/>
  <c r="AD60" i="9" s="1"/>
  <c r="AE60" i="9" s="1"/>
  <c r="AF60" i="9" s="1"/>
  <c r="AG60" i="9" s="1"/>
  <c r="AH60" i="9" s="1"/>
  <c r="AI60" i="9" s="1"/>
  <c r="AJ60" i="9" s="1"/>
  <c r="E60" i="9"/>
  <c r="AP53" i="9"/>
  <c r="AP52" i="9"/>
  <c r="AP51" i="9"/>
  <c r="T51" i="9"/>
  <c r="W51" i="9" s="1"/>
  <c r="D51" i="9"/>
  <c r="F51" i="9" s="1"/>
  <c r="AP50" i="9"/>
  <c r="D50" i="9"/>
  <c r="F50" i="9" s="1"/>
  <c r="AP49" i="9"/>
  <c r="D49" i="9"/>
  <c r="E49" i="9" s="1"/>
  <c r="AP48" i="9"/>
  <c r="AP47" i="9"/>
  <c r="V47" i="9"/>
  <c r="U47" i="9"/>
  <c r="V46" i="9"/>
  <c r="U46" i="9"/>
  <c r="V45" i="9"/>
  <c r="U45" i="9"/>
  <c r="V44" i="9"/>
  <c r="U44" i="9"/>
  <c r="V43" i="9"/>
  <c r="U43" i="9"/>
  <c r="V42" i="9"/>
  <c r="U42" i="9"/>
  <c r="V41" i="9"/>
  <c r="O37" i="9"/>
  <c r="M37" i="9"/>
  <c r="L37" i="9"/>
  <c r="O36" i="9"/>
  <c r="M36" i="9"/>
  <c r="L36" i="9"/>
  <c r="O35" i="9"/>
  <c r="M35" i="9"/>
  <c r="L35" i="9"/>
  <c r="O34" i="9"/>
  <c r="M34" i="9"/>
  <c r="L34" i="9"/>
  <c r="O33" i="9"/>
  <c r="M33" i="9"/>
  <c r="L33" i="9"/>
  <c r="O32" i="9"/>
  <c r="M32" i="9"/>
  <c r="L32" i="9"/>
  <c r="M31" i="9"/>
  <c r="BI29" i="9"/>
  <c r="BH29" i="9"/>
  <c r="BG29" i="9"/>
  <c r="BF29" i="9"/>
  <c r="BE29" i="9"/>
  <c r="BD29" i="9"/>
  <c r="BC29" i="9"/>
  <c r="BB29" i="9"/>
  <c r="BA29" i="9"/>
  <c r="AZ29" i="9"/>
  <c r="AY29" i="9"/>
  <c r="AX29" i="9"/>
  <c r="AW29" i="9"/>
  <c r="AV29" i="9"/>
  <c r="AU29" i="9"/>
  <c r="AT29" i="9"/>
  <c r="AS29" i="9"/>
  <c r="AR29" i="9"/>
  <c r="AQ29" i="9"/>
  <c r="AP29" i="9"/>
  <c r="AO29" i="9"/>
  <c r="AN29" i="9"/>
  <c r="AM29" i="9"/>
  <c r="AL29" i="9"/>
  <c r="AK29" i="9"/>
  <c r="AJ29" i="9"/>
  <c r="AI29" i="9"/>
  <c r="AH29" i="9"/>
  <c r="AG29" i="9"/>
  <c r="AF29" i="9"/>
  <c r="AE29" i="9"/>
  <c r="AD29" i="9"/>
  <c r="W27" i="9"/>
  <c r="U27" i="9"/>
  <c r="S27" i="9"/>
  <c r="W26" i="9"/>
  <c r="U26" i="9"/>
  <c r="S26" i="9"/>
  <c r="O26" i="9"/>
  <c r="M26" i="9"/>
  <c r="L26" i="9"/>
  <c r="G26" i="9"/>
  <c r="E26" i="9"/>
  <c r="D26" i="9"/>
  <c r="W25" i="9"/>
  <c r="U25" i="9"/>
  <c r="S25" i="9"/>
  <c r="O25" i="9"/>
  <c r="M25" i="9"/>
  <c r="L25" i="9"/>
  <c r="G25" i="9"/>
  <c r="E25" i="9"/>
  <c r="D25" i="9"/>
  <c r="BI24" i="9"/>
  <c r="BH24" i="9"/>
  <c r="BG24" i="9"/>
  <c r="BF24" i="9"/>
  <c r="BE24" i="9"/>
  <c r="BD24" i="9"/>
  <c r="BC24" i="9"/>
  <c r="BB24" i="9"/>
  <c r="BA24" i="9"/>
  <c r="AZ24" i="9"/>
  <c r="AY24" i="9"/>
  <c r="AX24" i="9"/>
  <c r="AW24" i="9"/>
  <c r="AV24" i="9"/>
  <c r="AU24" i="9"/>
  <c r="AT24" i="9"/>
  <c r="AS24" i="9"/>
  <c r="AR24" i="9"/>
  <c r="AQ24" i="9"/>
  <c r="AP24" i="9"/>
  <c r="AO24" i="9"/>
  <c r="AN24" i="9"/>
  <c r="AM24" i="9"/>
  <c r="AL24" i="9"/>
  <c r="AK24" i="9"/>
  <c r="AJ24" i="9"/>
  <c r="AI24" i="9"/>
  <c r="AH24" i="9"/>
  <c r="AG24" i="9"/>
  <c r="AF24" i="9"/>
  <c r="AE24" i="9"/>
  <c r="AD24" i="9"/>
  <c r="W24" i="9"/>
  <c r="U24" i="9"/>
  <c r="S24" i="9"/>
  <c r="O24" i="9"/>
  <c r="M24" i="9"/>
  <c r="L24" i="9"/>
  <c r="G24" i="9"/>
  <c r="E24" i="9"/>
  <c r="D24" i="9"/>
  <c r="W23" i="9"/>
  <c r="U23" i="9"/>
  <c r="S23" i="9"/>
  <c r="O23" i="9"/>
  <c r="M23" i="9"/>
  <c r="L23" i="9"/>
  <c r="G23" i="9"/>
  <c r="E23" i="9"/>
  <c r="D23" i="9"/>
  <c r="W22" i="9"/>
  <c r="U22" i="9"/>
  <c r="S22" i="9"/>
  <c r="O22" i="9"/>
  <c r="M22" i="9"/>
  <c r="L22" i="9"/>
  <c r="G22" i="9"/>
  <c r="E22" i="9"/>
  <c r="D22" i="9"/>
  <c r="W21" i="9"/>
  <c r="U21" i="9"/>
  <c r="S21" i="9"/>
  <c r="O21" i="9"/>
  <c r="M21" i="9"/>
  <c r="L21" i="9"/>
  <c r="G21" i="9"/>
  <c r="E21" i="9"/>
  <c r="D21" i="9"/>
  <c r="M20" i="9"/>
  <c r="E20" i="9"/>
  <c r="BI16" i="9"/>
  <c r="BH16" i="9"/>
  <c r="BG16" i="9"/>
  <c r="BF16" i="9"/>
  <c r="BE16" i="9"/>
  <c r="BD16" i="9"/>
  <c r="BC16" i="9"/>
  <c r="BB16" i="9"/>
  <c r="BA16" i="9"/>
  <c r="AZ16" i="9"/>
  <c r="AY16" i="9"/>
  <c r="AX16" i="9"/>
  <c r="AW16" i="9"/>
  <c r="AV16" i="9"/>
  <c r="AU16" i="9"/>
  <c r="AT16" i="9"/>
  <c r="AS16" i="9"/>
  <c r="AR16" i="9"/>
  <c r="AQ16" i="9"/>
  <c r="AP16" i="9"/>
  <c r="AO16" i="9"/>
  <c r="AN16" i="9"/>
  <c r="AM16" i="9"/>
  <c r="AL16" i="9"/>
  <c r="AK16" i="9"/>
  <c r="AJ16" i="9"/>
  <c r="AI16" i="9"/>
  <c r="AH16" i="9"/>
  <c r="AG16" i="9"/>
  <c r="AF16" i="9"/>
  <c r="AE16" i="9"/>
  <c r="AD16" i="9"/>
  <c r="O15" i="9"/>
  <c r="M15" i="9"/>
  <c r="L15" i="9"/>
  <c r="G15" i="9"/>
  <c r="E15" i="9"/>
  <c r="D15" i="9"/>
  <c r="O14" i="9"/>
  <c r="M14" i="9"/>
  <c r="L14" i="9"/>
  <c r="G14" i="9"/>
  <c r="E14" i="9"/>
  <c r="O13" i="9"/>
  <c r="M13" i="9"/>
  <c r="L13" i="9"/>
  <c r="G13" i="9"/>
  <c r="E13" i="9"/>
  <c r="D13" i="9"/>
  <c r="O12" i="9"/>
  <c r="M12" i="9"/>
  <c r="L12" i="9"/>
  <c r="G12" i="9"/>
  <c r="E12" i="9"/>
  <c r="D12" i="9"/>
  <c r="BI11" i="9"/>
  <c r="BH11" i="9"/>
  <c r="BG11" i="9"/>
  <c r="BF11" i="9"/>
  <c r="BE11" i="9"/>
  <c r="BD11" i="9"/>
  <c r="BC11" i="9"/>
  <c r="BB11" i="9"/>
  <c r="BA11" i="9"/>
  <c r="AZ11" i="9"/>
  <c r="AY11" i="9"/>
  <c r="AX11" i="9"/>
  <c r="AW11" i="9"/>
  <c r="AV11" i="9"/>
  <c r="AU11" i="9"/>
  <c r="AT11" i="9"/>
  <c r="AS11" i="9"/>
  <c r="AR11" i="9"/>
  <c r="AQ11" i="9"/>
  <c r="AP11" i="9"/>
  <c r="AO11" i="9"/>
  <c r="AN11" i="9"/>
  <c r="AM11" i="9"/>
  <c r="AL11" i="9"/>
  <c r="AK11" i="9"/>
  <c r="AJ11" i="9"/>
  <c r="AI11" i="9"/>
  <c r="AH11" i="9"/>
  <c r="AG11" i="9"/>
  <c r="AF11" i="9"/>
  <c r="AE11" i="9"/>
  <c r="AD11" i="9"/>
  <c r="O11" i="9"/>
  <c r="M11" i="9"/>
  <c r="L11" i="9"/>
  <c r="G11" i="9"/>
  <c r="E11" i="9"/>
  <c r="D11" i="9"/>
  <c r="O10" i="9"/>
  <c r="M10" i="9"/>
  <c r="L10" i="9"/>
  <c r="G10" i="9"/>
  <c r="E10" i="9"/>
  <c r="D10" i="9"/>
  <c r="M9" i="9"/>
  <c r="E9" i="9"/>
  <c r="F50" i="6"/>
  <c r="F51" i="6"/>
  <c r="F49" i="6"/>
  <c r="E50" i="6"/>
  <c r="E49" i="6"/>
  <c r="D50" i="6"/>
  <c r="D51" i="6"/>
  <c r="E51" i="6" s="1"/>
  <c r="D49" i="6"/>
  <c r="O37" i="3"/>
  <c r="M37" i="3"/>
  <c r="L37" i="3"/>
  <c r="O36" i="3"/>
  <c r="M36" i="3"/>
  <c r="L36" i="3"/>
  <c r="O35" i="3"/>
  <c r="M35" i="3"/>
  <c r="L35" i="3"/>
  <c r="O34" i="3"/>
  <c r="M34" i="3"/>
  <c r="L34" i="3"/>
  <c r="O33" i="3"/>
  <c r="M33" i="3"/>
  <c r="L33" i="3"/>
  <c r="O32" i="3"/>
  <c r="M32" i="3"/>
  <c r="L32" i="3"/>
  <c r="M31" i="3"/>
  <c r="O26" i="3"/>
  <c r="M26" i="3"/>
  <c r="L26" i="3"/>
  <c r="O25" i="3"/>
  <c r="M25" i="3"/>
  <c r="L25" i="3"/>
  <c r="O24" i="3"/>
  <c r="M24" i="3"/>
  <c r="L24" i="3"/>
  <c r="O23" i="3"/>
  <c r="M23" i="3"/>
  <c r="L23" i="3"/>
  <c r="O22" i="3"/>
  <c r="M22" i="3"/>
  <c r="L22" i="3"/>
  <c r="O21" i="3"/>
  <c r="M21" i="3"/>
  <c r="L21" i="3"/>
  <c r="M20" i="3"/>
  <c r="O15" i="3"/>
  <c r="M15" i="3"/>
  <c r="L15" i="3"/>
  <c r="O14" i="3"/>
  <c r="M14" i="3"/>
  <c r="L14" i="3"/>
  <c r="O13" i="3"/>
  <c r="M13" i="3"/>
  <c r="L13" i="3"/>
  <c r="O12" i="3"/>
  <c r="M12" i="3"/>
  <c r="L12" i="3"/>
  <c r="O11" i="3"/>
  <c r="M11" i="3"/>
  <c r="L11" i="3"/>
  <c r="O10" i="3"/>
  <c r="M10" i="3"/>
  <c r="L10" i="3"/>
  <c r="M9" i="3"/>
  <c r="G12" i="5"/>
  <c r="G11" i="5"/>
  <c r="G10" i="5"/>
  <c r="G9" i="5"/>
  <c r="G8" i="5"/>
  <c r="D9" i="5"/>
  <c r="D10" i="5"/>
  <c r="D11" i="5"/>
  <c r="D12" i="5"/>
  <c r="D8" i="5"/>
  <c r="G12" i="7"/>
  <c r="G11" i="7"/>
  <c r="G10" i="7"/>
  <c r="G9" i="7"/>
  <c r="G8" i="7"/>
  <c r="D9" i="7"/>
  <c r="D10" i="7"/>
  <c r="D11" i="7"/>
  <c r="D12" i="7"/>
  <c r="D8" i="7"/>
  <c r="C75" i="6"/>
  <c r="L37" i="8"/>
  <c r="G37" i="8"/>
  <c r="L36" i="8"/>
  <c r="G36" i="8"/>
  <c r="L35" i="8"/>
  <c r="G35" i="8"/>
  <c r="L34" i="8"/>
  <c r="G34" i="8"/>
  <c r="L33" i="8"/>
  <c r="G33" i="8"/>
  <c r="L32" i="8"/>
  <c r="G32" i="8"/>
  <c r="L31" i="8"/>
  <c r="G31" i="8"/>
  <c r="G14" i="8"/>
  <c r="D14" i="8"/>
  <c r="G13" i="8"/>
  <c r="D13" i="8"/>
  <c r="G12" i="8"/>
  <c r="D12" i="8"/>
  <c r="G11" i="8"/>
  <c r="D11" i="8"/>
  <c r="G10" i="8"/>
  <c r="D10" i="8"/>
  <c r="G9" i="8"/>
  <c r="D9" i="8"/>
  <c r="G8" i="8"/>
  <c r="D8" i="8"/>
  <c r="C113" i="6"/>
  <c r="D113" i="6"/>
  <c r="E113" i="6"/>
  <c r="F113" i="6"/>
  <c r="G113" i="6"/>
  <c r="H113" i="6"/>
  <c r="I113" i="6"/>
  <c r="J113" i="6"/>
  <c r="K113" i="6"/>
  <c r="L113" i="6"/>
  <c r="M113" i="6"/>
  <c r="N113" i="6"/>
  <c r="O113" i="6"/>
  <c r="P113" i="6"/>
  <c r="Q113" i="6"/>
  <c r="R113" i="6"/>
  <c r="S113" i="6"/>
  <c r="T113" i="6"/>
  <c r="U113" i="6"/>
  <c r="V113" i="6"/>
  <c r="W113" i="6"/>
  <c r="X113" i="6"/>
  <c r="Y113" i="6"/>
  <c r="Z113" i="6"/>
  <c r="AA113" i="6"/>
  <c r="AB113" i="6"/>
  <c r="AC113" i="6"/>
  <c r="AD113" i="6"/>
  <c r="AE113" i="6"/>
  <c r="AF113" i="6"/>
  <c r="AG113" i="6"/>
  <c r="AH113" i="6"/>
  <c r="L37" i="7"/>
  <c r="G37" i="7"/>
  <c r="L36" i="7"/>
  <c r="G36" i="7"/>
  <c r="L35" i="7"/>
  <c r="G35" i="7"/>
  <c r="L34" i="7"/>
  <c r="G34" i="7"/>
  <c r="L33" i="7"/>
  <c r="G33" i="7"/>
  <c r="L32" i="7"/>
  <c r="G32" i="7"/>
  <c r="L31" i="7"/>
  <c r="G31" i="7"/>
  <c r="G14" i="7"/>
  <c r="D14" i="7"/>
  <c r="G13" i="7"/>
  <c r="D13" i="7"/>
  <c r="G110" i="6"/>
  <c r="B126" i="6"/>
  <c r="B94" i="6"/>
  <c r="C77" i="6"/>
  <c r="C76" i="6"/>
  <c r="C74" i="6"/>
  <c r="C73" i="6"/>
  <c r="C72" i="6"/>
  <c r="C71" i="6"/>
  <c r="E70" i="6"/>
  <c r="F70" i="6" s="1"/>
  <c r="G70" i="6" s="1"/>
  <c r="H70" i="6" s="1"/>
  <c r="I70" i="6" s="1"/>
  <c r="J70" i="6" s="1"/>
  <c r="K70" i="6" s="1"/>
  <c r="L70" i="6" s="1"/>
  <c r="M70" i="6" s="1"/>
  <c r="N70" i="6" s="1"/>
  <c r="O70" i="6" s="1"/>
  <c r="P70" i="6" s="1"/>
  <c r="Q70" i="6" s="1"/>
  <c r="R70" i="6" s="1"/>
  <c r="S70" i="6" s="1"/>
  <c r="T70" i="6" s="1"/>
  <c r="U70" i="6" s="1"/>
  <c r="V70" i="6" s="1"/>
  <c r="W70" i="6" s="1"/>
  <c r="X70" i="6" s="1"/>
  <c r="Y70" i="6" s="1"/>
  <c r="Z70" i="6" s="1"/>
  <c r="AA70" i="6" s="1"/>
  <c r="AB70" i="6" s="1"/>
  <c r="AC70" i="6" s="1"/>
  <c r="AD70" i="6" s="1"/>
  <c r="AE70" i="6" s="1"/>
  <c r="AF70" i="6" s="1"/>
  <c r="AG70" i="6" s="1"/>
  <c r="AH70" i="6" s="1"/>
  <c r="AI70" i="6" s="1"/>
  <c r="AJ70" i="6" s="1"/>
  <c r="C67" i="6"/>
  <c r="C66" i="6"/>
  <c r="C65" i="6"/>
  <c r="C64" i="6"/>
  <c r="C63" i="6"/>
  <c r="C62" i="6"/>
  <c r="C61" i="6"/>
  <c r="E60" i="6"/>
  <c r="F60" i="6" s="1"/>
  <c r="G60" i="6" s="1"/>
  <c r="H60" i="6" s="1"/>
  <c r="I60" i="6" s="1"/>
  <c r="J60" i="6" s="1"/>
  <c r="K60" i="6" s="1"/>
  <c r="L60" i="6" s="1"/>
  <c r="M60" i="6" s="1"/>
  <c r="N60" i="6" s="1"/>
  <c r="O60" i="6" s="1"/>
  <c r="P60" i="6" s="1"/>
  <c r="Q60" i="6" s="1"/>
  <c r="R60" i="6" s="1"/>
  <c r="S60" i="6" s="1"/>
  <c r="T60" i="6" s="1"/>
  <c r="U60" i="6" s="1"/>
  <c r="V60" i="6" s="1"/>
  <c r="W60" i="6" s="1"/>
  <c r="X60" i="6" s="1"/>
  <c r="Y60" i="6" s="1"/>
  <c r="Z60" i="6" s="1"/>
  <c r="AA60" i="6" s="1"/>
  <c r="AB60" i="6" s="1"/>
  <c r="AC60" i="6" s="1"/>
  <c r="AD60" i="6" s="1"/>
  <c r="AE60" i="6" s="1"/>
  <c r="AF60" i="6" s="1"/>
  <c r="AG60" i="6" s="1"/>
  <c r="AH60" i="6" s="1"/>
  <c r="AI60" i="6" s="1"/>
  <c r="AJ60" i="6" s="1"/>
  <c r="AP53" i="6"/>
  <c r="AP52" i="6"/>
  <c r="AP51" i="6"/>
  <c r="T51" i="6"/>
  <c r="W51" i="6" s="1"/>
  <c r="AP50" i="6"/>
  <c r="AP49" i="6"/>
  <c r="AP48" i="6"/>
  <c r="AP47" i="6"/>
  <c r="V47" i="6"/>
  <c r="U47" i="6"/>
  <c r="V46" i="6"/>
  <c r="U46" i="6"/>
  <c r="V45" i="6"/>
  <c r="U45" i="6"/>
  <c r="V44" i="6"/>
  <c r="U44" i="6"/>
  <c r="V43" i="6"/>
  <c r="W44" i="6" s="1"/>
  <c r="U43" i="6"/>
  <c r="V42" i="6"/>
  <c r="W42" i="6" s="1"/>
  <c r="U42" i="6"/>
  <c r="V41" i="6"/>
  <c r="O37" i="6"/>
  <c r="M37" i="6"/>
  <c r="L37" i="6"/>
  <c r="O36" i="6"/>
  <c r="M36" i="6"/>
  <c r="L36" i="6"/>
  <c r="O35" i="6"/>
  <c r="M35" i="6"/>
  <c r="L35" i="6"/>
  <c r="O34" i="6"/>
  <c r="M34" i="6"/>
  <c r="L34" i="6"/>
  <c r="O33" i="6"/>
  <c r="M33" i="6"/>
  <c r="L33" i="6"/>
  <c r="O32" i="6"/>
  <c r="M32" i="6"/>
  <c r="L32" i="6"/>
  <c r="M31" i="6"/>
  <c r="BI29" i="6"/>
  <c r="BH29" i="6"/>
  <c r="BG29" i="6"/>
  <c r="BF29" i="6"/>
  <c r="BE29" i="6"/>
  <c r="BD29" i="6"/>
  <c r="BC29" i="6"/>
  <c r="BB29" i="6"/>
  <c r="BA29" i="6"/>
  <c r="AZ29" i="6"/>
  <c r="AY29" i="6"/>
  <c r="AX29" i="6"/>
  <c r="AW29" i="6"/>
  <c r="AV29" i="6"/>
  <c r="AU29" i="6"/>
  <c r="AT29" i="6"/>
  <c r="AS29" i="6"/>
  <c r="AR29" i="6"/>
  <c r="AQ29" i="6"/>
  <c r="AP29" i="6"/>
  <c r="AO29" i="6"/>
  <c r="AN29" i="6"/>
  <c r="AM29" i="6"/>
  <c r="AL29" i="6"/>
  <c r="AK29" i="6"/>
  <c r="AJ29" i="6"/>
  <c r="AI29" i="6"/>
  <c r="AH29" i="6"/>
  <c r="AG29" i="6"/>
  <c r="AF29" i="6"/>
  <c r="AE29" i="6"/>
  <c r="AD29" i="6"/>
  <c r="W27" i="6"/>
  <c r="U27" i="6"/>
  <c r="S27" i="6"/>
  <c r="W26" i="6"/>
  <c r="U26" i="6"/>
  <c r="S26" i="6"/>
  <c r="O26" i="6"/>
  <c r="M26" i="6"/>
  <c r="L26" i="6"/>
  <c r="G26" i="6"/>
  <c r="E26" i="6"/>
  <c r="D26" i="6"/>
  <c r="W25" i="6"/>
  <c r="U25" i="6"/>
  <c r="S25" i="6"/>
  <c r="O25" i="6"/>
  <c r="M25" i="6"/>
  <c r="L25" i="6"/>
  <c r="G25" i="6"/>
  <c r="E25" i="6"/>
  <c r="D25" i="6"/>
  <c r="BI24" i="6"/>
  <c r="BH24" i="6"/>
  <c r="BG24" i="6"/>
  <c r="BF24" i="6"/>
  <c r="BE24" i="6"/>
  <c r="BD24" i="6"/>
  <c r="BC24" i="6"/>
  <c r="BB24" i="6"/>
  <c r="BA24" i="6"/>
  <c r="AZ24" i="6"/>
  <c r="AY24" i="6"/>
  <c r="AX24" i="6"/>
  <c r="AW24" i="6"/>
  <c r="AV24" i="6"/>
  <c r="AU24" i="6"/>
  <c r="AT24" i="6"/>
  <c r="AS24" i="6"/>
  <c r="AR24" i="6"/>
  <c r="AQ24" i="6"/>
  <c r="AP24" i="6"/>
  <c r="AO24" i="6"/>
  <c r="AN24" i="6"/>
  <c r="AM24" i="6"/>
  <c r="AL24" i="6"/>
  <c r="AK24" i="6"/>
  <c r="AJ24" i="6"/>
  <c r="AI24" i="6"/>
  <c r="AH24" i="6"/>
  <c r="AG24" i="6"/>
  <c r="AF24" i="6"/>
  <c r="AE24" i="6"/>
  <c r="AD24" i="6"/>
  <c r="W24" i="6"/>
  <c r="U24" i="6"/>
  <c r="S24" i="6"/>
  <c r="O24" i="6"/>
  <c r="M24" i="6"/>
  <c r="L24" i="6"/>
  <c r="G24" i="6"/>
  <c r="E24" i="6"/>
  <c r="D24" i="6"/>
  <c r="W23" i="6"/>
  <c r="U23" i="6"/>
  <c r="S23" i="6"/>
  <c r="O23" i="6"/>
  <c r="M23" i="6"/>
  <c r="L23" i="6"/>
  <c r="G23" i="6"/>
  <c r="E23" i="6"/>
  <c r="D23" i="6"/>
  <c r="W22" i="6"/>
  <c r="U22" i="6"/>
  <c r="S22" i="6"/>
  <c r="O22" i="6"/>
  <c r="M22" i="6"/>
  <c r="L22" i="6"/>
  <c r="G22" i="6"/>
  <c r="E22" i="6"/>
  <c r="D22" i="6"/>
  <c r="W21" i="6"/>
  <c r="U21" i="6"/>
  <c r="S21" i="6"/>
  <c r="O21" i="6"/>
  <c r="M21" i="6"/>
  <c r="L21" i="6"/>
  <c r="G21" i="6"/>
  <c r="E21" i="6"/>
  <c r="D21" i="6"/>
  <c r="M20" i="6"/>
  <c r="E20" i="6"/>
  <c r="BI16" i="6"/>
  <c r="BH16" i="6"/>
  <c r="BG16" i="6"/>
  <c r="BF16" i="6"/>
  <c r="BE16" i="6"/>
  <c r="BD16" i="6"/>
  <c r="BC16" i="6"/>
  <c r="BB16" i="6"/>
  <c r="BA16" i="6"/>
  <c r="AZ16" i="6"/>
  <c r="AY16" i="6"/>
  <c r="AX16" i="6"/>
  <c r="AW16" i="6"/>
  <c r="AV16" i="6"/>
  <c r="AU16" i="6"/>
  <c r="AT16" i="6"/>
  <c r="AS16" i="6"/>
  <c r="AR16" i="6"/>
  <c r="AQ16" i="6"/>
  <c r="AP16" i="6"/>
  <c r="AO16" i="6"/>
  <c r="AN16" i="6"/>
  <c r="AM16" i="6"/>
  <c r="AL16" i="6"/>
  <c r="AK16" i="6"/>
  <c r="AJ16" i="6"/>
  <c r="AI16" i="6"/>
  <c r="AH16" i="6"/>
  <c r="AG16" i="6"/>
  <c r="AF16" i="6"/>
  <c r="AE16" i="6"/>
  <c r="AD16" i="6"/>
  <c r="O15" i="6"/>
  <c r="M15" i="6"/>
  <c r="L15" i="6"/>
  <c r="G15" i="6"/>
  <c r="E15" i="6"/>
  <c r="D15" i="6"/>
  <c r="O14" i="6"/>
  <c r="M14" i="6"/>
  <c r="L14" i="6"/>
  <c r="G14" i="6"/>
  <c r="E14" i="6"/>
  <c r="D14" i="6"/>
  <c r="O13" i="6"/>
  <c r="M13" i="6"/>
  <c r="L13" i="6"/>
  <c r="G13" i="6"/>
  <c r="E13" i="6"/>
  <c r="D13" i="6"/>
  <c r="O12" i="6"/>
  <c r="M12" i="6"/>
  <c r="L12" i="6"/>
  <c r="G12" i="6"/>
  <c r="E12" i="6"/>
  <c r="D12" i="6"/>
  <c r="BI11" i="6"/>
  <c r="BH11" i="6"/>
  <c r="BG11" i="6"/>
  <c r="BF11" i="6"/>
  <c r="BE11" i="6"/>
  <c r="BD11" i="6"/>
  <c r="BC11" i="6"/>
  <c r="BB11" i="6"/>
  <c r="BA11" i="6"/>
  <c r="AZ11" i="6"/>
  <c r="AY11" i="6"/>
  <c r="AX11" i="6"/>
  <c r="AW11" i="6"/>
  <c r="AV11" i="6"/>
  <c r="AU11" i="6"/>
  <c r="AT11" i="6"/>
  <c r="AS11" i="6"/>
  <c r="AR11" i="6"/>
  <c r="AQ11" i="6"/>
  <c r="AP11" i="6"/>
  <c r="AO11" i="6"/>
  <c r="AN11" i="6"/>
  <c r="AM11" i="6"/>
  <c r="AL11" i="6"/>
  <c r="AK11" i="6"/>
  <c r="AJ11" i="6"/>
  <c r="AI11" i="6"/>
  <c r="AH11" i="6"/>
  <c r="AG11" i="6"/>
  <c r="AF11" i="6"/>
  <c r="AE11" i="6"/>
  <c r="AD11" i="6"/>
  <c r="O11" i="6"/>
  <c r="M11" i="6"/>
  <c r="L11" i="6"/>
  <c r="G11" i="6"/>
  <c r="E11" i="6"/>
  <c r="D11" i="6"/>
  <c r="O10" i="6"/>
  <c r="M10" i="6"/>
  <c r="L10" i="6"/>
  <c r="G10" i="6"/>
  <c r="E10" i="6"/>
  <c r="D10" i="6"/>
  <c r="M9" i="6"/>
  <c r="E9" i="6"/>
  <c r="G14" i="5"/>
  <c r="G13" i="5"/>
  <c r="D13" i="5"/>
  <c r="D14" i="5"/>
  <c r="L37" i="5"/>
  <c r="L36" i="5"/>
  <c r="L35" i="5"/>
  <c r="L34" i="5"/>
  <c r="L33" i="5"/>
  <c r="L32" i="5"/>
  <c r="L31" i="5"/>
  <c r="G32" i="5"/>
  <c r="G33" i="5"/>
  <c r="G34" i="5"/>
  <c r="G35" i="5"/>
  <c r="G36" i="5"/>
  <c r="G37" i="5"/>
  <c r="G31" i="5"/>
  <c r="B73" i="9" l="1"/>
  <c r="B76" i="9"/>
  <c r="B75" i="9"/>
  <c r="B66" i="11"/>
  <c r="B77" i="9"/>
  <c r="K48" i="11"/>
  <c r="B72" i="9"/>
  <c r="W46" i="6"/>
  <c r="W47" i="6"/>
  <c r="W43" i="9"/>
  <c r="L49" i="13"/>
  <c r="B96" i="13"/>
  <c r="C101" i="13" s="1"/>
  <c r="B76" i="11"/>
  <c r="B62" i="9"/>
  <c r="W46" i="9"/>
  <c r="D95" i="13"/>
  <c r="E95" i="13" s="1"/>
  <c r="F95" i="13" s="1"/>
  <c r="M31" i="12"/>
  <c r="M37" i="12"/>
  <c r="M32" i="12"/>
  <c r="M33" i="12"/>
  <c r="M34" i="12"/>
  <c r="M35" i="12"/>
  <c r="M36" i="12"/>
  <c r="E10" i="15"/>
  <c r="D11" i="15"/>
  <c r="L49" i="15"/>
  <c r="O47" i="15"/>
  <c r="K47" i="15"/>
  <c r="G95" i="15"/>
  <c r="L47" i="13"/>
  <c r="L48" i="13"/>
  <c r="O14" i="13"/>
  <c r="M9" i="13"/>
  <c r="M11" i="13"/>
  <c r="L11" i="13"/>
  <c r="E20" i="13"/>
  <c r="D25" i="13"/>
  <c r="E9" i="13"/>
  <c r="G14" i="13"/>
  <c r="F30" i="13" s="1"/>
  <c r="G95" i="13"/>
  <c r="F96" i="13" s="1"/>
  <c r="G101" i="13" s="1"/>
  <c r="G22" i="13"/>
  <c r="L51" i="13"/>
  <c r="L50" i="13"/>
  <c r="E12" i="13"/>
  <c r="D12" i="13"/>
  <c r="W45" i="11"/>
  <c r="F31" i="11"/>
  <c r="W43" i="11"/>
  <c r="W46" i="11"/>
  <c r="W42" i="11"/>
  <c r="B67" i="9"/>
  <c r="B66" i="9"/>
  <c r="B75" i="11"/>
  <c r="O49" i="11"/>
  <c r="B74" i="11"/>
  <c r="O48" i="11"/>
  <c r="O46" i="11"/>
  <c r="B72" i="11"/>
  <c r="B73" i="11"/>
  <c r="O47" i="11"/>
  <c r="K49" i="11"/>
  <c r="L49" i="11" s="1"/>
  <c r="B65" i="11"/>
  <c r="B64" i="11"/>
  <c r="K46" i="11"/>
  <c r="O52" i="11"/>
  <c r="K52" i="11"/>
  <c r="K51" i="11"/>
  <c r="B77" i="11"/>
  <c r="K50" i="11"/>
  <c r="F29" i="11"/>
  <c r="O50" i="11"/>
  <c r="B63" i="11"/>
  <c r="W47" i="11"/>
  <c r="F30" i="11"/>
  <c r="W44" i="11"/>
  <c r="E51" i="11"/>
  <c r="E50" i="11"/>
  <c r="V51" i="11"/>
  <c r="B67" i="11"/>
  <c r="C95" i="11"/>
  <c r="D95" i="11" s="1"/>
  <c r="E95" i="11" s="1"/>
  <c r="K47" i="11"/>
  <c r="E49" i="11"/>
  <c r="B62" i="11"/>
  <c r="O51" i="11"/>
  <c r="F49" i="9"/>
  <c r="O46" i="9"/>
  <c r="W45" i="9"/>
  <c r="F31" i="9"/>
  <c r="K47" i="9"/>
  <c r="W47" i="9"/>
  <c r="B63" i="9"/>
  <c r="W42" i="9"/>
  <c r="E50" i="9"/>
  <c r="F29" i="9"/>
  <c r="O47" i="9"/>
  <c r="F30" i="9"/>
  <c r="W44" i="9"/>
  <c r="K51" i="9"/>
  <c r="O52" i="9"/>
  <c r="K52" i="9"/>
  <c r="K49" i="9"/>
  <c r="O49" i="9"/>
  <c r="O50" i="9"/>
  <c r="K48" i="9"/>
  <c r="L49" i="9" s="1"/>
  <c r="B64" i="9"/>
  <c r="K46" i="9"/>
  <c r="B65" i="9"/>
  <c r="V51" i="9"/>
  <c r="O48" i="9"/>
  <c r="K50" i="9"/>
  <c r="C95" i="9"/>
  <c r="E51" i="9"/>
  <c r="O51" i="9"/>
  <c r="B67" i="6"/>
  <c r="W45" i="6"/>
  <c r="F31" i="6"/>
  <c r="F29" i="6"/>
  <c r="B77" i="6"/>
  <c r="F30" i="6"/>
  <c r="K46" i="6"/>
  <c r="O46" i="6"/>
  <c r="B72" i="6"/>
  <c r="B73" i="6"/>
  <c r="O47" i="6"/>
  <c r="O48" i="6"/>
  <c r="B62" i="6"/>
  <c r="B65" i="6"/>
  <c r="O49" i="6"/>
  <c r="B74" i="6"/>
  <c r="B75" i="6"/>
  <c r="B76" i="6"/>
  <c r="K50" i="6"/>
  <c r="O50" i="6"/>
  <c r="B66" i="6"/>
  <c r="K52" i="6"/>
  <c r="B63" i="6"/>
  <c r="W43" i="6"/>
  <c r="K51" i="6"/>
  <c r="O52" i="6"/>
  <c r="B64" i="6"/>
  <c r="K49" i="6"/>
  <c r="O51" i="6"/>
  <c r="C95" i="6"/>
  <c r="B96" i="6" s="1"/>
  <c r="C101" i="6" s="1"/>
  <c r="K48" i="6"/>
  <c r="K47" i="6"/>
  <c r="V51" i="6"/>
  <c r="B126" i="4"/>
  <c r="AH113" i="4"/>
  <c r="AG113" i="4"/>
  <c r="AF113" i="4"/>
  <c r="AE113" i="4"/>
  <c r="AD113" i="4"/>
  <c r="AC113" i="4"/>
  <c r="AB113" i="4"/>
  <c r="AA113" i="4"/>
  <c r="Z113" i="4"/>
  <c r="Y113" i="4"/>
  <c r="X113" i="4"/>
  <c r="W113" i="4"/>
  <c r="V113" i="4"/>
  <c r="U113" i="4"/>
  <c r="T113" i="4"/>
  <c r="S113" i="4"/>
  <c r="R113" i="4"/>
  <c r="Q113" i="4"/>
  <c r="P113" i="4"/>
  <c r="O113" i="4"/>
  <c r="N113" i="4"/>
  <c r="M113" i="4"/>
  <c r="L113" i="4"/>
  <c r="K113" i="4"/>
  <c r="J113" i="4"/>
  <c r="I113" i="4"/>
  <c r="H113" i="4"/>
  <c r="G113" i="4"/>
  <c r="F113" i="4"/>
  <c r="E113" i="4"/>
  <c r="D113" i="4"/>
  <c r="C113" i="4"/>
  <c r="G110" i="4"/>
  <c r="B94" i="4"/>
  <c r="C95" i="4" s="1"/>
  <c r="C77" i="4"/>
  <c r="C76" i="4"/>
  <c r="C75" i="4"/>
  <c r="C74" i="4"/>
  <c r="C73" i="4"/>
  <c r="K48" i="4" s="1"/>
  <c r="C72" i="4"/>
  <c r="C71" i="4"/>
  <c r="E70" i="4"/>
  <c r="F70" i="4" s="1"/>
  <c r="G70" i="4" s="1"/>
  <c r="H70" i="4" s="1"/>
  <c r="I70" i="4" s="1"/>
  <c r="J70" i="4" s="1"/>
  <c r="K70" i="4" s="1"/>
  <c r="L70" i="4" s="1"/>
  <c r="M70" i="4" s="1"/>
  <c r="N70" i="4" s="1"/>
  <c r="O70" i="4" s="1"/>
  <c r="P70" i="4" s="1"/>
  <c r="Q70" i="4" s="1"/>
  <c r="R70" i="4" s="1"/>
  <c r="S70" i="4" s="1"/>
  <c r="T70" i="4" s="1"/>
  <c r="U70" i="4" s="1"/>
  <c r="V70" i="4" s="1"/>
  <c r="W70" i="4" s="1"/>
  <c r="X70" i="4" s="1"/>
  <c r="Y70" i="4" s="1"/>
  <c r="Z70" i="4" s="1"/>
  <c r="AA70" i="4" s="1"/>
  <c r="AB70" i="4" s="1"/>
  <c r="AC70" i="4" s="1"/>
  <c r="AD70" i="4" s="1"/>
  <c r="AE70" i="4" s="1"/>
  <c r="AF70" i="4" s="1"/>
  <c r="AG70" i="4" s="1"/>
  <c r="AH70" i="4" s="1"/>
  <c r="AI70" i="4" s="1"/>
  <c r="AJ70" i="4" s="1"/>
  <c r="C67" i="4"/>
  <c r="C66" i="4"/>
  <c r="K51" i="4" s="1"/>
  <c r="C65" i="4"/>
  <c r="C64" i="4"/>
  <c r="C63" i="4"/>
  <c r="C62" i="4"/>
  <c r="C61" i="4"/>
  <c r="E60" i="4"/>
  <c r="F60" i="4" s="1"/>
  <c r="G60" i="4" s="1"/>
  <c r="H60" i="4" s="1"/>
  <c r="I60" i="4" s="1"/>
  <c r="J60" i="4" s="1"/>
  <c r="K60" i="4" s="1"/>
  <c r="L60" i="4" s="1"/>
  <c r="M60" i="4" s="1"/>
  <c r="N60" i="4" s="1"/>
  <c r="O60" i="4" s="1"/>
  <c r="P60" i="4" s="1"/>
  <c r="Q60" i="4" s="1"/>
  <c r="R60" i="4" s="1"/>
  <c r="S60" i="4" s="1"/>
  <c r="T60" i="4" s="1"/>
  <c r="U60" i="4" s="1"/>
  <c r="V60" i="4" s="1"/>
  <c r="W60" i="4" s="1"/>
  <c r="X60" i="4" s="1"/>
  <c r="Y60" i="4" s="1"/>
  <c r="Z60" i="4" s="1"/>
  <c r="AA60" i="4" s="1"/>
  <c r="AB60" i="4" s="1"/>
  <c r="AC60" i="4" s="1"/>
  <c r="AD60" i="4" s="1"/>
  <c r="AE60" i="4" s="1"/>
  <c r="AF60" i="4" s="1"/>
  <c r="AG60" i="4" s="1"/>
  <c r="AH60" i="4" s="1"/>
  <c r="AI60" i="4" s="1"/>
  <c r="AJ60" i="4" s="1"/>
  <c r="AP53" i="4"/>
  <c r="AP52" i="4"/>
  <c r="AP51" i="4"/>
  <c r="T51" i="4"/>
  <c r="W51" i="4" s="1"/>
  <c r="F51" i="4"/>
  <c r="E51" i="4"/>
  <c r="D51" i="4"/>
  <c r="AP50" i="4"/>
  <c r="O50" i="4"/>
  <c r="F50" i="4"/>
  <c r="E50" i="4"/>
  <c r="D50" i="4"/>
  <c r="AP49" i="4"/>
  <c r="F49" i="4"/>
  <c r="E49" i="4"/>
  <c r="D49" i="4"/>
  <c r="AP48" i="4"/>
  <c r="AP47" i="4"/>
  <c r="V47" i="4"/>
  <c r="U47" i="4"/>
  <c r="V46" i="4"/>
  <c r="W47" i="4" s="1"/>
  <c r="U46" i="4"/>
  <c r="V45" i="4"/>
  <c r="W45" i="4" s="1"/>
  <c r="U45" i="4"/>
  <c r="V44" i="4"/>
  <c r="W44" i="4" s="1"/>
  <c r="U44" i="4"/>
  <c r="V43" i="4"/>
  <c r="U43" i="4"/>
  <c r="V42" i="4"/>
  <c r="U42" i="4"/>
  <c r="V41" i="4"/>
  <c r="O37" i="4"/>
  <c r="M37" i="4"/>
  <c r="L37" i="4"/>
  <c r="O36" i="4"/>
  <c r="M36" i="4"/>
  <c r="L36" i="4"/>
  <c r="O35" i="4"/>
  <c r="M35" i="4"/>
  <c r="L35" i="4"/>
  <c r="O34" i="4"/>
  <c r="M34" i="4"/>
  <c r="L34" i="4"/>
  <c r="O33" i="4"/>
  <c r="M33" i="4"/>
  <c r="L33" i="4"/>
  <c r="O32" i="4"/>
  <c r="M32" i="4"/>
  <c r="L32" i="4"/>
  <c r="M31" i="4"/>
  <c r="BI29" i="4"/>
  <c r="BH29" i="4"/>
  <c r="BG29" i="4"/>
  <c r="BF29" i="4"/>
  <c r="BE29" i="4"/>
  <c r="BD29" i="4"/>
  <c r="BC29" i="4"/>
  <c r="BB29" i="4"/>
  <c r="BA29" i="4"/>
  <c r="AZ29" i="4"/>
  <c r="AY29" i="4"/>
  <c r="AX29" i="4"/>
  <c r="AW29" i="4"/>
  <c r="AV29" i="4"/>
  <c r="AU29" i="4"/>
  <c r="AT29" i="4"/>
  <c r="AS29" i="4"/>
  <c r="AR29" i="4"/>
  <c r="AQ29" i="4"/>
  <c r="AP29" i="4"/>
  <c r="AO29" i="4"/>
  <c r="AN29" i="4"/>
  <c r="AM29" i="4"/>
  <c r="AL29" i="4"/>
  <c r="AK29" i="4"/>
  <c r="AJ29" i="4"/>
  <c r="AI29" i="4"/>
  <c r="AH29" i="4"/>
  <c r="AG29" i="4"/>
  <c r="AF29" i="4"/>
  <c r="AE29" i="4"/>
  <c r="AD29" i="4"/>
  <c r="W27" i="4"/>
  <c r="U27" i="4"/>
  <c r="S27" i="4"/>
  <c r="W26" i="4"/>
  <c r="U26" i="4"/>
  <c r="S26" i="4"/>
  <c r="O26" i="4"/>
  <c r="M26" i="4"/>
  <c r="L26" i="4"/>
  <c r="G26" i="4"/>
  <c r="E26" i="4"/>
  <c r="D26" i="4"/>
  <c r="W25" i="4"/>
  <c r="U25" i="4"/>
  <c r="S25" i="4"/>
  <c r="O25" i="4"/>
  <c r="M25" i="4"/>
  <c r="L25" i="4"/>
  <c r="G25" i="4"/>
  <c r="E25" i="4"/>
  <c r="D25" i="4"/>
  <c r="BI24" i="4"/>
  <c r="BH24" i="4"/>
  <c r="BG24" i="4"/>
  <c r="BF24" i="4"/>
  <c r="BE24" i="4"/>
  <c r="BD24" i="4"/>
  <c r="BC24" i="4"/>
  <c r="BB24" i="4"/>
  <c r="BA24" i="4"/>
  <c r="AZ24" i="4"/>
  <c r="AY24" i="4"/>
  <c r="AX24" i="4"/>
  <c r="AW24" i="4"/>
  <c r="AV24" i="4"/>
  <c r="AU24" i="4"/>
  <c r="AT24" i="4"/>
  <c r="AS24" i="4"/>
  <c r="AR24" i="4"/>
  <c r="AQ24" i="4"/>
  <c r="AP24" i="4"/>
  <c r="AO24" i="4"/>
  <c r="AN24" i="4"/>
  <c r="AM24" i="4"/>
  <c r="AL24" i="4"/>
  <c r="AK24" i="4"/>
  <c r="AJ24" i="4"/>
  <c r="AI24" i="4"/>
  <c r="AH24" i="4"/>
  <c r="AG24" i="4"/>
  <c r="AF24" i="4"/>
  <c r="AE24" i="4"/>
  <c r="AD24" i="4"/>
  <c r="W24" i="4"/>
  <c r="U24" i="4"/>
  <c r="S24" i="4"/>
  <c r="O24" i="4"/>
  <c r="M24" i="4"/>
  <c r="L24" i="4"/>
  <c r="G24" i="4"/>
  <c r="E24" i="4"/>
  <c r="D24" i="4"/>
  <c r="W23" i="4"/>
  <c r="U23" i="4"/>
  <c r="S23" i="4"/>
  <c r="O23" i="4"/>
  <c r="M23" i="4"/>
  <c r="L23" i="4"/>
  <c r="G23" i="4"/>
  <c r="E23" i="4"/>
  <c r="D23" i="4"/>
  <c r="W22" i="4"/>
  <c r="U22" i="4"/>
  <c r="S22" i="4"/>
  <c r="O22" i="4"/>
  <c r="M22" i="4"/>
  <c r="L22" i="4"/>
  <c r="G22" i="4"/>
  <c r="E22" i="4"/>
  <c r="D22" i="4"/>
  <c r="W21" i="4"/>
  <c r="U21" i="4"/>
  <c r="S21" i="4"/>
  <c r="O21" i="4"/>
  <c r="M21" i="4"/>
  <c r="L21" i="4"/>
  <c r="G21" i="4"/>
  <c r="E21" i="4"/>
  <c r="D21" i="4"/>
  <c r="M20" i="4"/>
  <c r="E20" i="4"/>
  <c r="BI16" i="4"/>
  <c r="BH16" i="4"/>
  <c r="BG16" i="4"/>
  <c r="BF16" i="4"/>
  <c r="BE16" i="4"/>
  <c r="BD16" i="4"/>
  <c r="BC16" i="4"/>
  <c r="BB16" i="4"/>
  <c r="BA16" i="4"/>
  <c r="AZ16" i="4"/>
  <c r="AY16" i="4"/>
  <c r="AX16" i="4"/>
  <c r="AW16" i="4"/>
  <c r="AV16" i="4"/>
  <c r="AU16" i="4"/>
  <c r="AT16" i="4"/>
  <c r="AS16" i="4"/>
  <c r="AR16" i="4"/>
  <c r="AQ16" i="4"/>
  <c r="AP16" i="4"/>
  <c r="AO16" i="4"/>
  <c r="AN16" i="4"/>
  <c r="AM16" i="4"/>
  <c r="AL16" i="4"/>
  <c r="AK16" i="4"/>
  <c r="AJ16" i="4"/>
  <c r="AI16" i="4"/>
  <c r="AH16" i="4"/>
  <c r="AG16" i="4"/>
  <c r="AF16" i="4"/>
  <c r="AE16" i="4"/>
  <c r="AD16" i="4"/>
  <c r="O15" i="4"/>
  <c r="M15" i="4"/>
  <c r="L15" i="4"/>
  <c r="G15" i="4"/>
  <c r="E15" i="4"/>
  <c r="D15" i="4"/>
  <c r="O14" i="4"/>
  <c r="M14" i="4"/>
  <c r="L14" i="4"/>
  <c r="G14" i="4"/>
  <c r="E14" i="4"/>
  <c r="D14" i="4"/>
  <c r="O13" i="4"/>
  <c r="M13" i="4"/>
  <c r="L13" i="4"/>
  <c r="G13" i="4"/>
  <c r="E13" i="4"/>
  <c r="D13" i="4"/>
  <c r="O12" i="4"/>
  <c r="M12" i="4"/>
  <c r="L12" i="4"/>
  <c r="G12" i="4"/>
  <c r="E12" i="4"/>
  <c r="D12" i="4"/>
  <c r="BI11" i="4"/>
  <c r="BH11" i="4"/>
  <c r="BG11" i="4"/>
  <c r="BF11" i="4"/>
  <c r="BE11" i="4"/>
  <c r="BD11" i="4"/>
  <c r="BC11" i="4"/>
  <c r="BB11" i="4"/>
  <c r="BA11" i="4"/>
  <c r="AZ11" i="4"/>
  <c r="AY11" i="4"/>
  <c r="AX11" i="4"/>
  <c r="AW11" i="4"/>
  <c r="AV11" i="4"/>
  <c r="AU11" i="4"/>
  <c r="AT11" i="4"/>
  <c r="AS11" i="4"/>
  <c r="AR11" i="4"/>
  <c r="AQ11" i="4"/>
  <c r="AP11" i="4"/>
  <c r="AO11" i="4"/>
  <c r="AN11" i="4"/>
  <c r="AM11" i="4"/>
  <c r="AL11" i="4"/>
  <c r="AK11" i="4"/>
  <c r="AJ11" i="4"/>
  <c r="AI11" i="4"/>
  <c r="AH11" i="4"/>
  <c r="AG11" i="4"/>
  <c r="AF11" i="4"/>
  <c r="AE11" i="4"/>
  <c r="AD11" i="4"/>
  <c r="O11" i="4"/>
  <c r="M11" i="4"/>
  <c r="L11" i="4"/>
  <c r="G11" i="4"/>
  <c r="E11" i="4"/>
  <c r="D11" i="4"/>
  <c r="O10" i="4"/>
  <c r="M10" i="4"/>
  <c r="L10" i="4"/>
  <c r="G10" i="4"/>
  <c r="E10" i="4"/>
  <c r="D10" i="4"/>
  <c r="M9" i="4"/>
  <c r="E9" i="4"/>
  <c r="B126" i="3"/>
  <c r="AH113" i="3"/>
  <c r="AG113" i="3"/>
  <c r="AF113" i="3"/>
  <c r="AE113" i="3"/>
  <c r="AD113" i="3"/>
  <c r="AC113" i="3"/>
  <c r="AB113" i="3"/>
  <c r="AA113" i="3"/>
  <c r="Z113" i="3"/>
  <c r="Y113" i="3"/>
  <c r="X113" i="3"/>
  <c r="W113" i="3"/>
  <c r="V113" i="3"/>
  <c r="U113" i="3"/>
  <c r="T113" i="3"/>
  <c r="S113" i="3"/>
  <c r="R113" i="3"/>
  <c r="Q113" i="3"/>
  <c r="P113" i="3"/>
  <c r="O113" i="3"/>
  <c r="N113" i="3"/>
  <c r="M113" i="3"/>
  <c r="L113" i="3"/>
  <c r="K113" i="3"/>
  <c r="J113" i="3"/>
  <c r="I113" i="3"/>
  <c r="H113" i="3"/>
  <c r="G113" i="3"/>
  <c r="F113" i="3"/>
  <c r="E113" i="3"/>
  <c r="D113" i="3"/>
  <c r="C113" i="3"/>
  <c r="G110" i="3"/>
  <c r="B94" i="3"/>
  <c r="C77" i="3"/>
  <c r="C76" i="3"/>
  <c r="C75" i="3"/>
  <c r="C74" i="3"/>
  <c r="C73" i="3"/>
  <c r="C72" i="3"/>
  <c r="C71" i="3"/>
  <c r="E70" i="3"/>
  <c r="F70" i="3" s="1"/>
  <c r="G70" i="3" s="1"/>
  <c r="H70" i="3" s="1"/>
  <c r="I70" i="3" s="1"/>
  <c r="J70" i="3" s="1"/>
  <c r="K70" i="3" s="1"/>
  <c r="L70" i="3" s="1"/>
  <c r="M70" i="3" s="1"/>
  <c r="N70" i="3" s="1"/>
  <c r="O70" i="3" s="1"/>
  <c r="P70" i="3" s="1"/>
  <c r="Q70" i="3" s="1"/>
  <c r="R70" i="3" s="1"/>
  <c r="S70" i="3" s="1"/>
  <c r="T70" i="3" s="1"/>
  <c r="U70" i="3" s="1"/>
  <c r="V70" i="3" s="1"/>
  <c r="W70" i="3" s="1"/>
  <c r="X70" i="3" s="1"/>
  <c r="Y70" i="3" s="1"/>
  <c r="Z70" i="3" s="1"/>
  <c r="AA70" i="3" s="1"/>
  <c r="AB70" i="3" s="1"/>
  <c r="AC70" i="3" s="1"/>
  <c r="AD70" i="3" s="1"/>
  <c r="AE70" i="3" s="1"/>
  <c r="AF70" i="3" s="1"/>
  <c r="AG70" i="3" s="1"/>
  <c r="AH70" i="3" s="1"/>
  <c r="AI70" i="3" s="1"/>
  <c r="AJ70" i="3" s="1"/>
  <c r="C67" i="3"/>
  <c r="C66" i="3"/>
  <c r="C65" i="3"/>
  <c r="C64" i="3"/>
  <c r="C63" i="3"/>
  <c r="C62" i="3"/>
  <c r="C61" i="3"/>
  <c r="E60" i="3"/>
  <c r="F60" i="3" s="1"/>
  <c r="G60" i="3" s="1"/>
  <c r="H60" i="3" s="1"/>
  <c r="I60" i="3" s="1"/>
  <c r="J60" i="3" s="1"/>
  <c r="K60" i="3" s="1"/>
  <c r="L60" i="3" s="1"/>
  <c r="M60" i="3" s="1"/>
  <c r="N60" i="3" s="1"/>
  <c r="O60" i="3" s="1"/>
  <c r="P60" i="3" s="1"/>
  <c r="Q60" i="3" s="1"/>
  <c r="R60" i="3" s="1"/>
  <c r="S60" i="3" s="1"/>
  <c r="T60" i="3" s="1"/>
  <c r="U60" i="3" s="1"/>
  <c r="V60" i="3" s="1"/>
  <c r="W60" i="3" s="1"/>
  <c r="X60" i="3" s="1"/>
  <c r="Y60" i="3" s="1"/>
  <c r="Z60" i="3" s="1"/>
  <c r="AA60" i="3" s="1"/>
  <c r="AB60" i="3" s="1"/>
  <c r="AC60" i="3" s="1"/>
  <c r="AD60" i="3" s="1"/>
  <c r="AE60" i="3" s="1"/>
  <c r="AF60" i="3" s="1"/>
  <c r="AG60" i="3" s="1"/>
  <c r="AH60" i="3" s="1"/>
  <c r="AI60" i="3" s="1"/>
  <c r="AJ60" i="3" s="1"/>
  <c r="AP53" i="3"/>
  <c r="AP52" i="3"/>
  <c r="AP51" i="3"/>
  <c r="T51" i="3"/>
  <c r="V51" i="3" s="1"/>
  <c r="F51" i="3"/>
  <c r="E51" i="3"/>
  <c r="D51" i="3"/>
  <c r="AP50" i="3"/>
  <c r="F50" i="3"/>
  <c r="E50" i="3"/>
  <c r="D50" i="3"/>
  <c r="AP49" i="3"/>
  <c r="F49" i="3"/>
  <c r="E49" i="3"/>
  <c r="D49" i="3"/>
  <c r="AP48" i="3"/>
  <c r="AP47" i="3"/>
  <c r="V47" i="3"/>
  <c r="U47" i="3"/>
  <c r="V46" i="3"/>
  <c r="W46" i="3" s="1"/>
  <c r="U46" i="3"/>
  <c r="V45" i="3"/>
  <c r="U45" i="3"/>
  <c r="V44" i="3"/>
  <c r="W44" i="3" s="1"/>
  <c r="U44" i="3"/>
  <c r="V43" i="3"/>
  <c r="W43" i="3" s="1"/>
  <c r="U43" i="3"/>
  <c r="W42" i="3"/>
  <c r="V42" i="3"/>
  <c r="U42" i="3"/>
  <c r="V41" i="3"/>
  <c r="BI29" i="3"/>
  <c r="BH29" i="3"/>
  <c r="BG29" i="3"/>
  <c r="BF29" i="3"/>
  <c r="BE29" i="3"/>
  <c r="BD29" i="3"/>
  <c r="BC29" i="3"/>
  <c r="BB29" i="3"/>
  <c r="BA29" i="3"/>
  <c r="AZ29" i="3"/>
  <c r="AY29" i="3"/>
  <c r="AX29" i="3"/>
  <c r="AW29" i="3"/>
  <c r="AV29" i="3"/>
  <c r="AU29" i="3"/>
  <c r="AT29" i="3"/>
  <c r="AS29" i="3"/>
  <c r="AR29" i="3"/>
  <c r="AQ29" i="3"/>
  <c r="AP29" i="3"/>
  <c r="AO29" i="3"/>
  <c r="AN29" i="3"/>
  <c r="AM29" i="3"/>
  <c r="AL29" i="3"/>
  <c r="AK29" i="3"/>
  <c r="AJ29" i="3"/>
  <c r="AI29" i="3"/>
  <c r="AH29" i="3"/>
  <c r="AG29" i="3"/>
  <c r="AF29" i="3"/>
  <c r="AE29" i="3"/>
  <c r="AD29" i="3"/>
  <c r="W27" i="3"/>
  <c r="U27" i="3"/>
  <c r="S27" i="3"/>
  <c r="W26" i="3"/>
  <c r="U26" i="3"/>
  <c r="S26" i="3"/>
  <c r="G26" i="3"/>
  <c r="E26" i="3"/>
  <c r="D26" i="3"/>
  <c r="W25" i="3"/>
  <c r="U25" i="3"/>
  <c r="S25" i="3"/>
  <c r="G25" i="3"/>
  <c r="E25" i="3"/>
  <c r="D25" i="3"/>
  <c r="BI24" i="3"/>
  <c r="BH24" i="3"/>
  <c r="BG24" i="3"/>
  <c r="BF24" i="3"/>
  <c r="BE24" i="3"/>
  <c r="BD24" i="3"/>
  <c r="BC24" i="3"/>
  <c r="BB24" i="3"/>
  <c r="BA24" i="3"/>
  <c r="AZ24" i="3"/>
  <c r="AY24" i="3"/>
  <c r="AX24" i="3"/>
  <c r="AW24" i="3"/>
  <c r="AV24" i="3"/>
  <c r="AU24" i="3"/>
  <c r="AT24" i="3"/>
  <c r="AS24" i="3"/>
  <c r="AR24" i="3"/>
  <c r="AQ24" i="3"/>
  <c r="AP24" i="3"/>
  <c r="AO24" i="3"/>
  <c r="AN24" i="3"/>
  <c r="AM24" i="3"/>
  <c r="AL24" i="3"/>
  <c r="AK24" i="3"/>
  <c r="AJ24" i="3"/>
  <c r="AI24" i="3"/>
  <c r="AH24" i="3"/>
  <c r="AG24" i="3"/>
  <c r="AF24" i="3"/>
  <c r="AE24" i="3"/>
  <c r="AD24" i="3"/>
  <c r="W24" i="3"/>
  <c r="U24" i="3"/>
  <c r="S24" i="3"/>
  <c r="G24" i="3"/>
  <c r="E24" i="3"/>
  <c r="D24" i="3"/>
  <c r="W23" i="3"/>
  <c r="U23" i="3"/>
  <c r="S23" i="3"/>
  <c r="G23" i="3"/>
  <c r="E23" i="3"/>
  <c r="D23" i="3"/>
  <c r="W22" i="3"/>
  <c r="U22" i="3"/>
  <c r="S22" i="3"/>
  <c r="G22" i="3"/>
  <c r="E22" i="3"/>
  <c r="D22" i="3"/>
  <c r="W21" i="3"/>
  <c r="U21" i="3"/>
  <c r="S21" i="3"/>
  <c r="G21" i="3"/>
  <c r="E21" i="3"/>
  <c r="D21" i="3"/>
  <c r="E20" i="3"/>
  <c r="BI16" i="3"/>
  <c r="BH16" i="3"/>
  <c r="BG16" i="3"/>
  <c r="BF16" i="3"/>
  <c r="BE16" i="3"/>
  <c r="BD16" i="3"/>
  <c r="BC16" i="3"/>
  <c r="BB16" i="3"/>
  <c r="BA16" i="3"/>
  <c r="AZ16" i="3"/>
  <c r="AY16" i="3"/>
  <c r="AX16" i="3"/>
  <c r="AW16" i="3"/>
  <c r="AV16" i="3"/>
  <c r="AU16" i="3"/>
  <c r="AT16" i="3"/>
  <c r="AS16" i="3"/>
  <c r="AR16" i="3"/>
  <c r="AQ16" i="3"/>
  <c r="AP16" i="3"/>
  <c r="AO16" i="3"/>
  <c r="AN16" i="3"/>
  <c r="AM16" i="3"/>
  <c r="AL16" i="3"/>
  <c r="AK16" i="3"/>
  <c r="AJ16" i="3"/>
  <c r="AI16" i="3"/>
  <c r="AH16" i="3"/>
  <c r="AG16" i="3"/>
  <c r="AF16" i="3"/>
  <c r="AE16" i="3"/>
  <c r="AD16" i="3"/>
  <c r="G15" i="3"/>
  <c r="E15" i="3"/>
  <c r="D15" i="3"/>
  <c r="G14" i="3"/>
  <c r="E14" i="3"/>
  <c r="D14" i="3"/>
  <c r="G13" i="3"/>
  <c r="E13" i="3"/>
  <c r="D13" i="3"/>
  <c r="G12" i="3"/>
  <c r="E12" i="3"/>
  <c r="D12" i="3"/>
  <c r="BI11" i="3"/>
  <c r="BH11" i="3"/>
  <c r="BG11" i="3"/>
  <c r="BF11" i="3"/>
  <c r="BE11" i="3"/>
  <c r="BD11" i="3"/>
  <c r="BC11" i="3"/>
  <c r="BB11" i="3"/>
  <c r="BA11" i="3"/>
  <c r="AZ11" i="3"/>
  <c r="AY11" i="3"/>
  <c r="AX11" i="3"/>
  <c r="AW11" i="3"/>
  <c r="AV11" i="3"/>
  <c r="AU11" i="3"/>
  <c r="AT11" i="3"/>
  <c r="AS11" i="3"/>
  <c r="AR11" i="3"/>
  <c r="AQ11" i="3"/>
  <c r="AP11" i="3"/>
  <c r="AO11" i="3"/>
  <c r="AN11" i="3"/>
  <c r="AM11" i="3"/>
  <c r="AL11" i="3"/>
  <c r="AK11" i="3"/>
  <c r="AJ11" i="3"/>
  <c r="AI11" i="3"/>
  <c r="AH11" i="3"/>
  <c r="AG11" i="3"/>
  <c r="AF11" i="3"/>
  <c r="AE11" i="3"/>
  <c r="AD11" i="3"/>
  <c r="G11" i="3"/>
  <c r="E11" i="3"/>
  <c r="D11" i="3"/>
  <c r="G10" i="3"/>
  <c r="E10" i="3"/>
  <c r="D10" i="3"/>
  <c r="E9" i="3"/>
  <c r="B126" i="2"/>
  <c r="AH113" i="2"/>
  <c r="AG113" i="2"/>
  <c r="AF113" i="2"/>
  <c r="AE113" i="2"/>
  <c r="AD113" i="2"/>
  <c r="AC113" i="2"/>
  <c r="AB113" i="2"/>
  <c r="AA113" i="2"/>
  <c r="Z113" i="2"/>
  <c r="Y113" i="2"/>
  <c r="X113" i="2"/>
  <c r="W113" i="2"/>
  <c r="V113" i="2"/>
  <c r="U113" i="2"/>
  <c r="T113" i="2"/>
  <c r="S113" i="2"/>
  <c r="R113" i="2"/>
  <c r="Q113" i="2"/>
  <c r="P113" i="2"/>
  <c r="O113" i="2"/>
  <c r="N113" i="2"/>
  <c r="M113" i="2"/>
  <c r="L113" i="2"/>
  <c r="K113" i="2"/>
  <c r="J113" i="2"/>
  <c r="I113" i="2"/>
  <c r="H113" i="2"/>
  <c r="G113" i="2"/>
  <c r="F113" i="2"/>
  <c r="E113" i="2"/>
  <c r="D113" i="2"/>
  <c r="C113" i="2"/>
  <c r="G110" i="2"/>
  <c r="B94" i="2"/>
  <c r="C77" i="2"/>
  <c r="C76" i="2"/>
  <c r="B76" i="2" s="1"/>
  <c r="C75" i="2"/>
  <c r="O50" i="2" s="1"/>
  <c r="C74" i="2"/>
  <c r="C73" i="2"/>
  <c r="C72" i="2"/>
  <c r="C71" i="2"/>
  <c r="O46" i="2" s="1"/>
  <c r="E70" i="2"/>
  <c r="F70" i="2" s="1"/>
  <c r="G70" i="2" s="1"/>
  <c r="H70" i="2" s="1"/>
  <c r="I70" i="2" s="1"/>
  <c r="J70" i="2" s="1"/>
  <c r="K70" i="2" s="1"/>
  <c r="L70" i="2" s="1"/>
  <c r="M70" i="2" s="1"/>
  <c r="N70" i="2" s="1"/>
  <c r="O70" i="2" s="1"/>
  <c r="P70" i="2" s="1"/>
  <c r="Q70" i="2" s="1"/>
  <c r="R70" i="2" s="1"/>
  <c r="S70" i="2" s="1"/>
  <c r="T70" i="2" s="1"/>
  <c r="U70" i="2" s="1"/>
  <c r="V70" i="2" s="1"/>
  <c r="W70" i="2" s="1"/>
  <c r="X70" i="2" s="1"/>
  <c r="Y70" i="2" s="1"/>
  <c r="Z70" i="2" s="1"/>
  <c r="AA70" i="2" s="1"/>
  <c r="AB70" i="2" s="1"/>
  <c r="AC70" i="2" s="1"/>
  <c r="AD70" i="2" s="1"/>
  <c r="AE70" i="2" s="1"/>
  <c r="AF70" i="2" s="1"/>
  <c r="AG70" i="2" s="1"/>
  <c r="AH70" i="2" s="1"/>
  <c r="AI70" i="2" s="1"/>
  <c r="AJ70" i="2" s="1"/>
  <c r="C67" i="2"/>
  <c r="C66" i="2"/>
  <c r="C65" i="2"/>
  <c r="B65" i="2" s="1"/>
  <c r="C64" i="2"/>
  <c r="C63" i="2"/>
  <c r="C62" i="2"/>
  <c r="B62" i="2" s="1"/>
  <c r="C61" i="2"/>
  <c r="E60" i="2"/>
  <c r="F60" i="2" s="1"/>
  <c r="G60" i="2" s="1"/>
  <c r="H60" i="2" s="1"/>
  <c r="I60" i="2" s="1"/>
  <c r="J60" i="2" s="1"/>
  <c r="K60" i="2" s="1"/>
  <c r="L60" i="2" s="1"/>
  <c r="M60" i="2" s="1"/>
  <c r="N60" i="2" s="1"/>
  <c r="O60" i="2" s="1"/>
  <c r="P60" i="2" s="1"/>
  <c r="Q60" i="2" s="1"/>
  <c r="R60" i="2" s="1"/>
  <c r="S60" i="2" s="1"/>
  <c r="T60" i="2" s="1"/>
  <c r="U60" i="2" s="1"/>
  <c r="V60" i="2" s="1"/>
  <c r="W60" i="2" s="1"/>
  <c r="X60" i="2" s="1"/>
  <c r="Y60" i="2" s="1"/>
  <c r="Z60" i="2" s="1"/>
  <c r="AA60" i="2" s="1"/>
  <c r="AB60" i="2" s="1"/>
  <c r="AC60" i="2" s="1"/>
  <c r="AD60" i="2" s="1"/>
  <c r="AE60" i="2" s="1"/>
  <c r="AF60" i="2" s="1"/>
  <c r="AG60" i="2" s="1"/>
  <c r="AH60" i="2" s="1"/>
  <c r="AI60" i="2" s="1"/>
  <c r="AJ60" i="2" s="1"/>
  <c r="AP53" i="2"/>
  <c r="AP52" i="2"/>
  <c r="AP51" i="2"/>
  <c r="T51" i="2"/>
  <c r="W51" i="2" s="1"/>
  <c r="F51" i="2"/>
  <c r="E51" i="2"/>
  <c r="D51" i="2"/>
  <c r="AP50" i="2"/>
  <c r="F50" i="2"/>
  <c r="E50" i="2"/>
  <c r="D50" i="2"/>
  <c r="AP49" i="2"/>
  <c r="F49" i="2"/>
  <c r="E49" i="2"/>
  <c r="D49" i="2"/>
  <c r="AP48" i="2"/>
  <c r="AP47" i="2"/>
  <c r="V47" i="2"/>
  <c r="W47" i="2" s="1"/>
  <c r="U47" i="2"/>
  <c r="V46" i="2"/>
  <c r="W46" i="2" s="1"/>
  <c r="U46" i="2"/>
  <c r="V45" i="2"/>
  <c r="W45" i="2" s="1"/>
  <c r="U45" i="2"/>
  <c r="V44" i="2"/>
  <c r="U44" i="2"/>
  <c r="V43" i="2"/>
  <c r="U43" i="2"/>
  <c r="V42" i="2"/>
  <c r="U42" i="2"/>
  <c r="V41" i="2"/>
  <c r="O37" i="2"/>
  <c r="M37" i="2"/>
  <c r="L37" i="2"/>
  <c r="O36" i="2"/>
  <c r="M36" i="2"/>
  <c r="L36" i="2"/>
  <c r="O35" i="2"/>
  <c r="M35" i="2"/>
  <c r="L35" i="2"/>
  <c r="O34" i="2"/>
  <c r="M34" i="2"/>
  <c r="L34" i="2"/>
  <c r="O33" i="2"/>
  <c r="M33" i="2"/>
  <c r="L33" i="2"/>
  <c r="O32" i="2"/>
  <c r="M32" i="2"/>
  <c r="L32" i="2"/>
  <c r="M31" i="2"/>
  <c r="BI29" i="2"/>
  <c r="BH29" i="2"/>
  <c r="BG29" i="2"/>
  <c r="BF29" i="2"/>
  <c r="BE29" i="2"/>
  <c r="BD29" i="2"/>
  <c r="BC29" i="2"/>
  <c r="BB29" i="2"/>
  <c r="BA29" i="2"/>
  <c r="AZ29" i="2"/>
  <c r="AY29" i="2"/>
  <c r="AX29" i="2"/>
  <c r="AW29" i="2"/>
  <c r="AV29" i="2"/>
  <c r="AU29" i="2"/>
  <c r="AT29" i="2"/>
  <c r="AS29" i="2"/>
  <c r="AR29" i="2"/>
  <c r="AQ29" i="2"/>
  <c r="AP29" i="2"/>
  <c r="AO29" i="2"/>
  <c r="AN29" i="2"/>
  <c r="AM29" i="2"/>
  <c r="AL29" i="2"/>
  <c r="AK29" i="2"/>
  <c r="AJ29" i="2"/>
  <c r="AI29" i="2"/>
  <c r="AH29" i="2"/>
  <c r="AG29" i="2"/>
  <c r="AF29" i="2"/>
  <c r="AE29" i="2"/>
  <c r="AD29" i="2"/>
  <c r="W27" i="2"/>
  <c r="U27" i="2"/>
  <c r="S27" i="2"/>
  <c r="W26" i="2"/>
  <c r="U26" i="2"/>
  <c r="S26" i="2"/>
  <c r="O26" i="2"/>
  <c r="M26" i="2"/>
  <c r="L26" i="2"/>
  <c r="G26" i="2"/>
  <c r="E26" i="2"/>
  <c r="D26" i="2"/>
  <c r="W25" i="2"/>
  <c r="U25" i="2"/>
  <c r="S25" i="2"/>
  <c r="O25" i="2"/>
  <c r="M25" i="2"/>
  <c r="L25" i="2"/>
  <c r="G25" i="2"/>
  <c r="E25" i="2"/>
  <c r="D25" i="2"/>
  <c r="BI24" i="2"/>
  <c r="BH24" i="2"/>
  <c r="BG24" i="2"/>
  <c r="BF24" i="2"/>
  <c r="BE24" i="2"/>
  <c r="BD24" i="2"/>
  <c r="BC24" i="2"/>
  <c r="BB24" i="2"/>
  <c r="BA24" i="2"/>
  <c r="AZ24" i="2"/>
  <c r="AY24" i="2"/>
  <c r="AX24" i="2"/>
  <c r="AW24" i="2"/>
  <c r="AV24" i="2"/>
  <c r="AU24" i="2"/>
  <c r="AT24" i="2"/>
  <c r="AS24" i="2"/>
  <c r="AR24" i="2"/>
  <c r="AQ24" i="2"/>
  <c r="AP24" i="2"/>
  <c r="AO24" i="2"/>
  <c r="AN24" i="2"/>
  <c r="AM24" i="2"/>
  <c r="AL24" i="2"/>
  <c r="AK24" i="2"/>
  <c r="AJ24" i="2"/>
  <c r="AI24" i="2"/>
  <c r="AH24" i="2"/>
  <c r="AG24" i="2"/>
  <c r="AF24" i="2"/>
  <c r="AE24" i="2"/>
  <c r="AD24" i="2"/>
  <c r="W24" i="2"/>
  <c r="U24" i="2"/>
  <c r="S24" i="2"/>
  <c r="O24" i="2"/>
  <c r="M24" i="2"/>
  <c r="L24" i="2"/>
  <c r="G24" i="2"/>
  <c r="E24" i="2"/>
  <c r="D24" i="2"/>
  <c r="W23" i="2"/>
  <c r="U23" i="2"/>
  <c r="S23" i="2"/>
  <c r="O23" i="2"/>
  <c r="M23" i="2"/>
  <c r="L23" i="2"/>
  <c r="G23" i="2"/>
  <c r="E23" i="2"/>
  <c r="D23" i="2"/>
  <c r="W22" i="2"/>
  <c r="U22" i="2"/>
  <c r="S22" i="2"/>
  <c r="O22" i="2"/>
  <c r="M22" i="2"/>
  <c r="L22" i="2"/>
  <c r="G22" i="2"/>
  <c r="E22" i="2"/>
  <c r="D22" i="2"/>
  <c r="W21" i="2"/>
  <c r="U21" i="2"/>
  <c r="S21" i="2"/>
  <c r="O21" i="2"/>
  <c r="M21" i="2"/>
  <c r="L21" i="2"/>
  <c r="G21" i="2"/>
  <c r="E21" i="2"/>
  <c r="D21" i="2"/>
  <c r="M20" i="2"/>
  <c r="E20" i="2"/>
  <c r="BI16" i="2"/>
  <c r="BH16" i="2"/>
  <c r="BG16" i="2"/>
  <c r="BF16" i="2"/>
  <c r="BE16" i="2"/>
  <c r="BD16" i="2"/>
  <c r="BC16" i="2"/>
  <c r="BB16" i="2"/>
  <c r="BA16" i="2"/>
  <c r="AZ16" i="2"/>
  <c r="AY16" i="2"/>
  <c r="AX16" i="2"/>
  <c r="AW16" i="2"/>
  <c r="AV16" i="2"/>
  <c r="AU16" i="2"/>
  <c r="AT16" i="2"/>
  <c r="AS16" i="2"/>
  <c r="AR16" i="2"/>
  <c r="AQ16" i="2"/>
  <c r="AP16" i="2"/>
  <c r="AO16" i="2"/>
  <c r="AN16" i="2"/>
  <c r="AM16" i="2"/>
  <c r="AL16" i="2"/>
  <c r="AK16" i="2"/>
  <c r="AJ16" i="2"/>
  <c r="AI16" i="2"/>
  <c r="AH16" i="2"/>
  <c r="AG16" i="2"/>
  <c r="AF16" i="2"/>
  <c r="AE16" i="2"/>
  <c r="AD16" i="2"/>
  <c r="O15" i="2"/>
  <c r="M15" i="2"/>
  <c r="L15" i="2"/>
  <c r="G15" i="2"/>
  <c r="E15" i="2"/>
  <c r="D15" i="2"/>
  <c r="O14" i="2"/>
  <c r="M14" i="2"/>
  <c r="L14" i="2"/>
  <c r="G14" i="2"/>
  <c r="E14" i="2"/>
  <c r="D14" i="2"/>
  <c r="O13" i="2"/>
  <c r="M13" i="2"/>
  <c r="L13" i="2"/>
  <c r="G13" i="2"/>
  <c r="E13" i="2"/>
  <c r="D13" i="2"/>
  <c r="O12" i="2"/>
  <c r="M12" i="2"/>
  <c r="L12" i="2"/>
  <c r="G12" i="2"/>
  <c r="E12" i="2"/>
  <c r="D12" i="2"/>
  <c r="BI11" i="2"/>
  <c r="BH11" i="2"/>
  <c r="BG11" i="2"/>
  <c r="BF11" i="2"/>
  <c r="BE11" i="2"/>
  <c r="BD11" i="2"/>
  <c r="BC11" i="2"/>
  <c r="BB11" i="2"/>
  <c r="BA11" i="2"/>
  <c r="AZ11" i="2"/>
  <c r="AY11" i="2"/>
  <c r="AX11" i="2"/>
  <c r="AW11" i="2"/>
  <c r="AV11" i="2"/>
  <c r="AU11" i="2"/>
  <c r="AT11" i="2"/>
  <c r="AS11" i="2"/>
  <c r="AR11" i="2"/>
  <c r="AQ11" i="2"/>
  <c r="AP11" i="2"/>
  <c r="AO11" i="2"/>
  <c r="AN11" i="2"/>
  <c r="AM11" i="2"/>
  <c r="AL11" i="2"/>
  <c r="AK11" i="2"/>
  <c r="AJ11" i="2"/>
  <c r="AI11" i="2"/>
  <c r="AH11" i="2"/>
  <c r="AG11" i="2"/>
  <c r="AF11" i="2"/>
  <c r="AE11" i="2"/>
  <c r="AD11" i="2"/>
  <c r="O11" i="2"/>
  <c r="M11" i="2"/>
  <c r="L11" i="2"/>
  <c r="G11" i="2"/>
  <c r="E11" i="2"/>
  <c r="D11" i="2"/>
  <c r="O10" i="2"/>
  <c r="M10" i="2"/>
  <c r="L10" i="2"/>
  <c r="G10" i="2"/>
  <c r="E10" i="2"/>
  <c r="D10" i="2"/>
  <c r="M9" i="2"/>
  <c r="E9" i="2"/>
  <c r="F31" i="2" l="1"/>
  <c r="O52" i="2"/>
  <c r="C96" i="13"/>
  <c r="D101" i="13" s="1"/>
  <c r="W43" i="4"/>
  <c r="B73" i="2"/>
  <c r="V51" i="2"/>
  <c r="B75" i="2"/>
  <c r="W42" i="2"/>
  <c r="D96" i="13"/>
  <c r="E101" i="13" s="1"/>
  <c r="E96" i="13"/>
  <c r="F101" i="13" s="1"/>
  <c r="K46" i="2"/>
  <c r="H95" i="15"/>
  <c r="G96" i="15" s="1"/>
  <c r="H101" i="15" s="1"/>
  <c r="L48" i="15"/>
  <c r="F96" i="15"/>
  <c r="G101" i="15" s="1"/>
  <c r="L12" i="13"/>
  <c r="M12" i="13"/>
  <c r="D13" i="13"/>
  <c r="E13" i="13"/>
  <c r="G23" i="13"/>
  <c r="E23" i="13"/>
  <c r="H95" i="13"/>
  <c r="L50" i="11"/>
  <c r="L47" i="11"/>
  <c r="L51" i="11"/>
  <c r="L52" i="11"/>
  <c r="B96" i="11"/>
  <c r="C101" i="11" s="1"/>
  <c r="C96" i="11"/>
  <c r="D101" i="11" s="1"/>
  <c r="F95" i="11"/>
  <c r="D96" i="11"/>
  <c r="E101" i="11" s="1"/>
  <c r="L48" i="11"/>
  <c r="L47" i="9"/>
  <c r="L52" i="9"/>
  <c r="L48" i="9"/>
  <c r="B96" i="9"/>
  <c r="C101" i="9" s="1"/>
  <c r="D95" i="9"/>
  <c r="L51" i="9"/>
  <c r="L50" i="9"/>
  <c r="L47" i="6"/>
  <c r="L51" i="6"/>
  <c r="L49" i="6"/>
  <c r="O50" i="3"/>
  <c r="L52" i="6"/>
  <c r="D95" i="6"/>
  <c r="L48" i="6"/>
  <c r="L50" i="6"/>
  <c r="O46" i="3"/>
  <c r="O49" i="3"/>
  <c r="K50" i="2"/>
  <c r="K52" i="2"/>
  <c r="O48" i="2"/>
  <c r="B72" i="2"/>
  <c r="K50" i="3"/>
  <c r="F30" i="4"/>
  <c r="W44" i="2"/>
  <c r="F29" i="2"/>
  <c r="F30" i="2"/>
  <c r="B74" i="2"/>
  <c r="W45" i="3"/>
  <c r="K52" i="4"/>
  <c r="B77" i="4"/>
  <c r="O47" i="2"/>
  <c r="B66" i="2"/>
  <c r="W42" i="4"/>
  <c r="B62" i="4"/>
  <c r="B77" i="2"/>
  <c r="B65" i="3"/>
  <c r="W46" i="4"/>
  <c r="W51" i="3"/>
  <c r="F29" i="3"/>
  <c r="B74" i="4"/>
  <c r="L52" i="4"/>
  <c r="B75" i="4"/>
  <c r="O48" i="4"/>
  <c r="B67" i="4"/>
  <c r="O52" i="4"/>
  <c r="B66" i="4"/>
  <c r="B65" i="4"/>
  <c r="O49" i="4"/>
  <c r="B63" i="4"/>
  <c r="B64" i="4"/>
  <c r="O47" i="4"/>
  <c r="O46" i="4"/>
  <c r="F31" i="4"/>
  <c r="F29" i="4"/>
  <c r="D95" i="4"/>
  <c r="E95" i="4" s="1"/>
  <c r="K46" i="4"/>
  <c r="K50" i="4"/>
  <c r="K47" i="4"/>
  <c r="K49" i="4"/>
  <c r="L49" i="4" s="1"/>
  <c r="O51" i="4"/>
  <c r="B72" i="4"/>
  <c r="B76" i="4"/>
  <c r="V51" i="4"/>
  <c r="B73" i="4"/>
  <c r="B96" i="4"/>
  <c r="C101" i="4" s="1"/>
  <c r="K52" i="3"/>
  <c r="B77" i="3"/>
  <c r="B76" i="3"/>
  <c r="B75" i="3"/>
  <c r="B74" i="3"/>
  <c r="O48" i="3"/>
  <c r="O47" i="3"/>
  <c r="B72" i="3"/>
  <c r="B73" i="3"/>
  <c r="B66" i="3"/>
  <c r="K49" i="3"/>
  <c r="K46" i="3"/>
  <c r="B62" i="3"/>
  <c r="F31" i="3"/>
  <c r="F30" i="3"/>
  <c r="B63" i="3"/>
  <c r="K51" i="3"/>
  <c r="B67" i="3"/>
  <c r="C95" i="3"/>
  <c r="B96" i="3" s="1"/>
  <c r="C101" i="3" s="1"/>
  <c r="W47" i="3"/>
  <c r="O52" i="3"/>
  <c r="B64" i="3"/>
  <c r="O51" i="3"/>
  <c r="K48" i="3"/>
  <c r="K47" i="3"/>
  <c r="B67" i="2"/>
  <c r="W43" i="2"/>
  <c r="B64" i="2"/>
  <c r="K49" i="2"/>
  <c r="O51" i="2"/>
  <c r="K51" i="2"/>
  <c r="L52" i="2" s="1"/>
  <c r="K48" i="2"/>
  <c r="B63" i="2"/>
  <c r="C95" i="2"/>
  <c r="D95" i="2" s="1"/>
  <c r="K47" i="2"/>
  <c r="L47" i="2" s="1"/>
  <c r="O49" i="2"/>
  <c r="L48" i="2" l="1"/>
  <c r="I95" i="15"/>
  <c r="H96" i="15" s="1"/>
  <c r="I101" i="15" s="1"/>
  <c r="L13" i="13"/>
  <c r="M13" i="13"/>
  <c r="I95" i="13"/>
  <c r="H96" i="13" s="1"/>
  <c r="I101" i="13" s="1"/>
  <c r="G24" i="13"/>
  <c r="F29" i="13" s="1"/>
  <c r="E24" i="13"/>
  <c r="G96" i="13"/>
  <c r="H101" i="13" s="1"/>
  <c r="G95" i="11"/>
  <c r="F96" i="11" s="1"/>
  <c r="G101" i="11" s="1"/>
  <c r="E96" i="11"/>
  <c r="F101" i="11" s="1"/>
  <c r="E95" i="9"/>
  <c r="D96" i="9" s="1"/>
  <c r="E101" i="9" s="1"/>
  <c r="C96" i="9"/>
  <c r="D101" i="9" s="1"/>
  <c r="E95" i="6"/>
  <c r="D96" i="6" s="1"/>
  <c r="E101" i="6" s="1"/>
  <c r="C96" i="6"/>
  <c r="D101" i="6" s="1"/>
  <c r="L50" i="3"/>
  <c r="L49" i="2"/>
  <c r="L51" i="3"/>
  <c r="L47" i="4"/>
  <c r="L50" i="4"/>
  <c r="L51" i="4"/>
  <c r="F95" i="4"/>
  <c r="E96" i="4" s="1"/>
  <c r="F101" i="4" s="1"/>
  <c r="D96" i="4"/>
  <c r="E101" i="4" s="1"/>
  <c r="C96" i="4"/>
  <c r="D101" i="4" s="1"/>
  <c r="L48" i="4"/>
  <c r="L49" i="3"/>
  <c r="L47" i="3"/>
  <c r="L48" i="3"/>
  <c r="D95" i="3"/>
  <c r="L52" i="3"/>
  <c r="E95" i="2"/>
  <c r="B96" i="2"/>
  <c r="C101" i="2" s="1"/>
  <c r="L51" i="2"/>
  <c r="C96" i="2"/>
  <c r="D101" i="2" s="1"/>
  <c r="L50" i="2"/>
  <c r="J95" i="15" l="1"/>
  <c r="J95" i="13"/>
  <c r="H95" i="11"/>
  <c r="F95" i="9"/>
  <c r="F95" i="6"/>
  <c r="E96" i="6" s="1"/>
  <c r="F101" i="6" s="1"/>
  <c r="G95" i="4"/>
  <c r="F96" i="4" s="1"/>
  <c r="G101" i="4" s="1"/>
  <c r="E95" i="3"/>
  <c r="C96" i="3"/>
  <c r="D101" i="3" s="1"/>
  <c r="F95" i="2"/>
  <c r="D96" i="2"/>
  <c r="E101" i="2" s="1"/>
  <c r="K95" i="15" l="1"/>
  <c r="I96" i="15"/>
  <c r="J101" i="15" s="1"/>
  <c r="K95" i="13"/>
  <c r="I96" i="13"/>
  <c r="J101" i="13" s="1"/>
  <c r="I95" i="11"/>
  <c r="G96" i="11"/>
  <c r="H101" i="11" s="1"/>
  <c r="G95" i="9"/>
  <c r="E96" i="9"/>
  <c r="F101" i="9" s="1"/>
  <c r="G95" i="6"/>
  <c r="F96" i="6" s="1"/>
  <c r="G101" i="6" s="1"/>
  <c r="H95" i="4"/>
  <c r="G96" i="4" s="1"/>
  <c r="H101" i="4" s="1"/>
  <c r="F95" i="3"/>
  <c r="D96" i="3"/>
  <c r="E101" i="3" s="1"/>
  <c r="G95" i="2"/>
  <c r="E96" i="2"/>
  <c r="F101" i="2" s="1"/>
  <c r="L95" i="15" l="1"/>
  <c r="J96" i="15"/>
  <c r="K101" i="15" s="1"/>
  <c r="L95" i="13"/>
  <c r="J96" i="13"/>
  <c r="K101" i="13" s="1"/>
  <c r="J95" i="11"/>
  <c r="H96" i="11"/>
  <c r="I101" i="11" s="1"/>
  <c r="H95" i="9"/>
  <c r="F96" i="9"/>
  <c r="G101" i="9" s="1"/>
  <c r="H95" i="6"/>
  <c r="I95" i="4"/>
  <c r="H96" i="4" s="1"/>
  <c r="I101" i="4" s="1"/>
  <c r="G95" i="3"/>
  <c r="F96" i="3" s="1"/>
  <c r="G101" i="3" s="1"/>
  <c r="E96" i="3"/>
  <c r="F101" i="3" s="1"/>
  <c r="H95" i="2"/>
  <c r="G96" i="2" s="1"/>
  <c r="H101" i="2" s="1"/>
  <c r="F96" i="2"/>
  <c r="G101" i="2" s="1"/>
  <c r="M95" i="15" l="1"/>
  <c r="K96" i="15"/>
  <c r="L101" i="15" s="1"/>
  <c r="M95" i="13"/>
  <c r="K96" i="13"/>
  <c r="L101" i="13" s="1"/>
  <c r="K95" i="11"/>
  <c r="I96" i="11"/>
  <c r="J101" i="11" s="1"/>
  <c r="I95" i="9"/>
  <c r="G96" i="9"/>
  <c r="H101" i="9" s="1"/>
  <c r="I95" i="6"/>
  <c r="G96" i="6"/>
  <c r="H101" i="6" s="1"/>
  <c r="J95" i="4"/>
  <c r="H95" i="3"/>
  <c r="G96" i="3" s="1"/>
  <c r="H101" i="3" s="1"/>
  <c r="I95" i="2"/>
  <c r="N95" i="15" l="1"/>
  <c r="L96" i="15"/>
  <c r="M101" i="15" s="1"/>
  <c r="N95" i="13"/>
  <c r="L96" i="13"/>
  <c r="M101" i="13" s="1"/>
  <c r="L95" i="11"/>
  <c r="J96" i="11"/>
  <c r="K101" i="11" s="1"/>
  <c r="J95" i="9"/>
  <c r="H96" i="9"/>
  <c r="I101" i="9" s="1"/>
  <c r="J95" i="6"/>
  <c r="H96" i="6"/>
  <c r="I101" i="6" s="1"/>
  <c r="K95" i="4"/>
  <c r="J96" i="4" s="1"/>
  <c r="K101" i="4" s="1"/>
  <c r="I96" i="4"/>
  <c r="J101" i="4" s="1"/>
  <c r="I95" i="3"/>
  <c r="J95" i="2"/>
  <c r="H96" i="2"/>
  <c r="I101" i="2" s="1"/>
  <c r="O95" i="15" l="1"/>
  <c r="M96" i="15"/>
  <c r="N101" i="15" s="1"/>
  <c r="O95" i="13"/>
  <c r="N96" i="13" s="1"/>
  <c r="O101" i="13" s="1"/>
  <c r="M96" i="13"/>
  <c r="N101" i="13" s="1"/>
  <c r="M95" i="11"/>
  <c r="K96" i="11"/>
  <c r="L101" i="11" s="1"/>
  <c r="K95" i="9"/>
  <c r="I96" i="9"/>
  <c r="J101" i="9" s="1"/>
  <c r="K95" i="6"/>
  <c r="I96" i="6"/>
  <c r="J101" i="6" s="1"/>
  <c r="L95" i="4"/>
  <c r="J95" i="3"/>
  <c r="H96" i="3"/>
  <c r="I101" i="3" s="1"/>
  <c r="K95" i="2"/>
  <c r="I96" i="2"/>
  <c r="J101" i="2" s="1"/>
  <c r="P95" i="15" l="1"/>
  <c r="O96" i="15" s="1"/>
  <c r="P101" i="15" s="1"/>
  <c r="N96" i="15"/>
  <c r="O101" i="15" s="1"/>
  <c r="P95" i="13"/>
  <c r="O96" i="13" s="1"/>
  <c r="P101" i="13" s="1"/>
  <c r="N95" i="11"/>
  <c r="L96" i="11"/>
  <c r="M101" i="11" s="1"/>
  <c r="L95" i="9"/>
  <c r="J96" i="9"/>
  <c r="K101" i="9" s="1"/>
  <c r="L95" i="6"/>
  <c r="K96" i="6" s="1"/>
  <c r="L101" i="6" s="1"/>
  <c r="J96" i="6"/>
  <c r="K101" i="6" s="1"/>
  <c r="M95" i="4"/>
  <c r="L96" i="4" s="1"/>
  <c r="M101" i="4" s="1"/>
  <c r="K96" i="4"/>
  <c r="L101" i="4" s="1"/>
  <c r="K95" i="3"/>
  <c r="I96" i="3"/>
  <c r="J101" i="3" s="1"/>
  <c r="L95" i="2"/>
  <c r="K96" i="2" s="1"/>
  <c r="L101" i="2" s="1"/>
  <c r="J96" i="2"/>
  <c r="K101" i="2" s="1"/>
  <c r="Q95" i="15" l="1"/>
  <c r="P96" i="15" s="1"/>
  <c r="Q101" i="15" s="1"/>
  <c r="Q95" i="13"/>
  <c r="O95" i="11"/>
  <c r="N96" i="11" s="1"/>
  <c r="O101" i="11" s="1"/>
  <c r="M96" i="11"/>
  <c r="N101" i="11" s="1"/>
  <c r="M95" i="9"/>
  <c r="L96" i="9" s="1"/>
  <c r="M101" i="9" s="1"/>
  <c r="K96" i="9"/>
  <c r="L101" i="9" s="1"/>
  <c r="M95" i="6"/>
  <c r="N95" i="4"/>
  <c r="M96" i="4" s="1"/>
  <c r="N101" i="4" s="1"/>
  <c r="L95" i="3"/>
  <c r="K96" i="3" s="1"/>
  <c r="L101" i="3" s="1"/>
  <c r="J96" i="3"/>
  <c r="K101" i="3" s="1"/>
  <c r="M95" i="2"/>
  <c r="L96" i="2" s="1"/>
  <c r="M101" i="2" s="1"/>
  <c r="R95" i="15" l="1"/>
  <c r="Q96" i="15" s="1"/>
  <c r="R101" i="15" s="1"/>
  <c r="R95" i="13"/>
  <c r="Q96" i="13" s="1"/>
  <c r="R101" i="13" s="1"/>
  <c r="P96" i="13"/>
  <c r="Q101" i="13" s="1"/>
  <c r="P95" i="11"/>
  <c r="N95" i="9"/>
  <c r="N95" i="6"/>
  <c r="L96" i="6"/>
  <c r="M101" i="6" s="1"/>
  <c r="O95" i="4"/>
  <c r="N96" i="4" s="1"/>
  <c r="O101" i="4" s="1"/>
  <c r="M95" i="3"/>
  <c r="L96" i="3" s="1"/>
  <c r="M101" i="3" s="1"/>
  <c r="N95" i="2"/>
  <c r="S95" i="15" l="1"/>
  <c r="S95" i="13"/>
  <c r="R96" i="13" s="1"/>
  <c r="S101" i="13" s="1"/>
  <c r="Q95" i="11"/>
  <c r="O96" i="11"/>
  <c r="P101" i="11" s="1"/>
  <c r="O95" i="9"/>
  <c r="N96" i="9" s="1"/>
  <c r="O101" i="9" s="1"/>
  <c r="M96" i="9"/>
  <c r="N101" i="9" s="1"/>
  <c r="O95" i="6"/>
  <c r="N96" i="6" s="1"/>
  <c r="O101" i="6" s="1"/>
  <c r="M96" i="6"/>
  <c r="N101" i="6" s="1"/>
  <c r="P95" i="4"/>
  <c r="O96" i="4" s="1"/>
  <c r="P101" i="4" s="1"/>
  <c r="N95" i="3"/>
  <c r="M96" i="3" s="1"/>
  <c r="N101" i="3" s="1"/>
  <c r="O95" i="2"/>
  <c r="N96" i="2" s="1"/>
  <c r="O101" i="2" s="1"/>
  <c r="M96" i="2"/>
  <c r="N101" i="2" s="1"/>
  <c r="T95" i="15" l="1"/>
  <c r="S96" i="15" s="1"/>
  <c r="T101" i="15" s="1"/>
  <c r="R96" i="15"/>
  <c r="S101" i="15" s="1"/>
  <c r="T95" i="13"/>
  <c r="S96" i="13" s="1"/>
  <c r="T101" i="13" s="1"/>
  <c r="R95" i="11"/>
  <c r="Q96" i="11" s="1"/>
  <c r="R101" i="11" s="1"/>
  <c r="P96" i="11"/>
  <c r="Q101" i="11" s="1"/>
  <c r="P95" i="9"/>
  <c r="P95" i="6"/>
  <c r="Q95" i="4"/>
  <c r="P96" i="4" s="1"/>
  <c r="Q101" i="4" s="1"/>
  <c r="O95" i="3"/>
  <c r="P95" i="2"/>
  <c r="U95" i="15" l="1"/>
  <c r="T96" i="15" s="1"/>
  <c r="U101" i="15" s="1"/>
  <c r="U95" i="13"/>
  <c r="T96" i="13" s="1"/>
  <c r="U101" i="13" s="1"/>
  <c r="S95" i="11"/>
  <c r="R96" i="11" s="1"/>
  <c r="S101" i="11" s="1"/>
  <c r="Q95" i="9"/>
  <c r="P96" i="9" s="1"/>
  <c r="Q101" i="9" s="1"/>
  <c r="O96" i="9"/>
  <c r="P101" i="9" s="1"/>
  <c r="Q95" i="6"/>
  <c r="O96" i="6"/>
  <c r="P101" i="6" s="1"/>
  <c r="R95" i="4"/>
  <c r="P95" i="3"/>
  <c r="N96" i="3"/>
  <c r="O101" i="3" s="1"/>
  <c r="Q95" i="2"/>
  <c r="P96" i="2" s="1"/>
  <c r="Q101" i="2" s="1"/>
  <c r="O96" i="2"/>
  <c r="P101" i="2" s="1"/>
  <c r="V95" i="15" l="1"/>
  <c r="U96" i="15" s="1"/>
  <c r="V101" i="15" s="1"/>
  <c r="V95" i="13"/>
  <c r="T95" i="11"/>
  <c r="R95" i="9"/>
  <c r="R95" i="6"/>
  <c r="P96" i="6"/>
  <c r="Q101" i="6" s="1"/>
  <c r="S95" i="4"/>
  <c r="R96" i="4" s="1"/>
  <c r="S101" i="4" s="1"/>
  <c r="Q96" i="4"/>
  <c r="R101" i="4" s="1"/>
  <c r="Q95" i="3"/>
  <c r="O96" i="3"/>
  <c r="P101" i="3" s="1"/>
  <c r="R95" i="2"/>
  <c r="Q96" i="2" s="1"/>
  <c r="R101" i="2" s="1"/>
  <c r="W95" i="15" l="1"/>
  <c r="W95" i="13"/>
  <c r="U96" i="13"/>
  <c r="V101" i="13" s="1"/>
  <c r="U95" i="11"/>
  <c r="S96" i="11"/>
  <c r="T101" i="11" s="1"/>
  <c r="S95" i="9"/>
  <c r="Q96" i="9"/>
  <c r="R101" i="9" s="1"/>
  <c r="S95" i="6"/>
  <c r="Q96" i="6"/>
  <c r="R101" i="6" s="1"/>
  <c r="T95" i="4"/>
  <c r="R95" i="3"/>
  <c r="P96" i="3"/>
  <c r="Q101" i="3" s="1"/>
  <c r="S95" i="2"/>
  <c r="X95" i="15" l="1"/>
  <c r="V96" i="15"/>
  <c r="W101" i="15" s="1"/>
  <c r="X95" i="13"/>
  <c r="W96" i="13" s="1"/>
  <c r="X101" i="13" s="1"/>
  <c r="V96" i="13"/>
  <c r="W101" i="13" s="1"/>
  <c r="V95" i="11"/>
  <c r="T96" i="11"/>
  <c r="U101" i="11" s="1"/>
  <c r="T95" i="9"/>
  <c r="R96" i="9"/>
  <c r="S101" i="9" s="1"/>
  <c r="T95" i="6"/>
  <c r="S96" i="6" s="1"/>
  <c r="T101" i="6" s="1"/>
  <c r="R96" i="6"/>
  <c r="S101" i="6" s="1"/>
  <c r="U95" i="4"/>
  <c r="T96" i="4" s="1"/>
  <c r="U101" i="4" s="1"/>
  <c r="S96" i="4"/>
  <c r="T101" i="4" s="1"/>
  <c r="S95" i="3"/>
  <c r="Q96" i="3"/>
  <c r="R101" i="3" s="1"/>
  <c r="T95" i="2"/>
  <c r="S96" i="2" s="1"/>
  <c r="T101" i="2" s="1"/>
  <c r="R96" i="2"/>
  <c r="S101" i="2" s="1"/>
  <c r="Y95" i="15" l="1"/>
  <c r="W96" i="15"/>
  <c r="X101" i="15" s="1"/>
  <c r="Y95" i="13"/>
  <c r="X96" i="13" s="1"/>
  <c r="Y101" i="13" s="1"/>
  <c r="W95" i="11"/>
  <c r="U96" i="11"/>
  <c r="V101" i="11" s="1"/>
  <c r="U95" i="9"/>
  <c r="S96" i="9"/>
  <c r="T101" i="9" s="1"/>
  <c r="U95" i="6"/>
  <c r="V95" i="4"/>
  <c r="U96" i="4" s="1"/>
  <c r="V101" i="4" s="1"/>
  <c r="T95" i="3"/>
  <c r="R96" i="3"/>
  <c r="S101" i="3" s="1"/>
  <c r="U95" i="2"/>
  <c r="T96" i="2" s="1"/>
  <c r="U101" i="2" s="1"/>
  <c r="Z95" i="15" l="1"/>
  <c r="X96" i="15"/>
  <c r="Y101" i="15" s="1"/>
  <c r="Z95" i="13"/>
  <c r="X95" i="11"/>
  <c r="V96" i="11"/>
  <c r="W101" i="11" s="1"/>
  <c r="V95" i="9"/>
  <c r="T96" i="9"/>
  <c r="U101" i="9" s="1"/>
  <c r="V95" i="6"/>
  <c r="T96" i="6"/>
  <c r="U101" i="6" s="1"/>
  <c r="W95" i="4"/>
  <c r="V96" i="4" s="1"/>
  <c r="W101" i="4" s="1"/>
  <c r="U95" i="3"/>
  <c r="S96" i="3"/>
  <c r="T101" i="3" s="1"/>
  <c r="V95" i="2"/>
  <c r="AA95" i="15" l="1"/>
  <c r="Y96" i="15"/>
  <c r="Z101" i="15" s="1"/>
  <c r="AA95" i="13"/>
  <c r="Y96" i="13"/>
  <c r="Z101" i="13" s="1"/>
  <c r="Y95" i="11"/>
  <c r="W96" i="11"/>
  <c r="X101" i="11" s="1"/>
  <c r="W95" i="9"/>
  <c r="V96" i="9" s="1"/>
  <c r="W101" i="9" s="1"/>
  <c r="U96" i="9"/>
  <c r="V101" i="9" s="1"/>
  <c r="W95" i="6"/>
  <c r="V96" i="6" s="1"/>
  <c r="W101" i="6" s="1"/>
  <c r="U96" i="6"/>
  <c r="V101" i="6" s="1"/>
  <c r="X95" i="4"/>
  <c r="W96" i="4" s="1"/>
  <c r="X101" i="4" s="1"/>
  <c r="V95" i="3"/>
  <c r="U96" i="3" s="1"/>
  <c r="V101" i="3" s="1"/>
  <c r="T96" i="3"/>
  <c r="U101" i="3" s="1"/>
  <c r="W95" i="2"/>
  <c r="V96" i="2" s="1"/>
  <c r="W101" i="2" s="1"/>
  <c r="U96" i="2"/>
  <c r="V101" i="2" s="1"/>
  <c r="AB95" i="15" l="1"/>
  <c r="Z96" i="15"/>
  <c r="AA101" i="15" s="1"/>
  <c r="AB95" i="13"/>
  <c r="AA96" i="13" s="1"/>
  <c r="AB101" i="13" s="1"/>
  <c r="Z96" i="13"/>
  <c r="AA101" i="13" s="1"/>
  <c r="Z95" i="11"/>
  <c r="X96" i="11"/>
  <c r="Y101" i="11" s="1"/>
  <c r="X95" i="9"/>
  <c r="X95" i="6"/>
  <c r="W96" i="6" s="1"/>
  <c r="X101" i="6" s="1"/>
  <c r="Y95" i="4"/>
  <c r="X96" i="4" s="1"/>
  <c r="Y101" i="4" s="1"/>
  <c r="W95" i="3"/>
  <c r="V96" i="3" s="1"/>
  <c r="W101" i="3" s="1"/>
  <c r="X95" i="2"/>
  <c r="AC95" i="15" l="1"/>
  <c r="AA96" i="15"/>
  <c r="AB101" i="15" s="1"/>
  <c r="AC95" i="13"/>
  <c r="AA95" i="11"/>
  <c r="Y96" i="11"/>
  <c r="Z101" i="11" s="1"/>
  <c r="Y95" i="9"/>
  <c r="W96" i="9"/>
  <c r="X101" i="9" s="1"/>
  <c r="Y95" i="6"/>
  <c r="X96" i="6" s="1"/>
  <c r="Y101" i="6" s="1"/>
  <c r="Z95" i="4"/>
  <c r="X95" i="3"/>
  <c r="Y95" i="2"/>
  <c r="X96" i="2" s="1"/>
  <c r="Y101" i="2" s="1"/>
  <c r="W96" i="2"/>
  <c r="X101" i="2" s="1"/>
  <c r="AD95" i="15" l="1"/>
  <c r="AB96" i="15"/>
  <c r="AC101" i="15" s="1"/>
  <c r="AD95" i="13"/>
  <c r="AC96" i="13" s="1"/>
  <c r="AD101" i="13" s="1"/>
  <c r="AB96" i="13"/>
  <c r="AC101" i="13" s="1"/>
  <c r="AB95" i="11"/>
  <c r="AA96" i="11" s="1"/>
  <c r="AB101" i="11" s="1"/>
  <c r="Z96" i="11"/>
  <c r="AA101" i="11" s="1"/>
  <c r="Z95" i="9"/>
  <c r="X96" i="9"/>
  <c r="Y101" i="9" s="1"/>
  <c r="Z95" i="6"/>
  <c r="Y96" i="6" s="1"/>
  <c r="Z101" i="6" s="1"/>
  <c r="AA95" i="4"/>
  <c r="Z96" i="4" s="1"/>
  <c r="AA101" i="4" s="1"/>
  <c r="Y96" i="4"/>
  <c r="Z101" i="4" s="1"/>
  <c r="Y95" i="3"/>
  <c r="X96" i="3" s="1"/>
  <c r="Y101" i="3" s="1"/>
  <c r="W96" i="3"/>
  <c r="X101" i="3" s="1"/>
  <c r="Z95" i="2"/>
  <c r="Y96" i="2" s="1"/>
  <c r="Z101" i="2" s="1"/>
  <c r="AE95" i="15" l="1"/>
  <c r="AC96" i="15"/>
  <c r="AD101" i="15" s="1"/>
  <c r="AE95" i="13"/>
  <c r="AC95" i="11"/>
  <c r="AA95" i="9"/>
  <c r="Y96" i="9"/>
  <c r="Z101" i="9" s="1"/>
  <c r="AA95" i="6"/>
  <c r="AB95" i="4"/>
  <c r="Z95" i="3"/>
  <c r="AA95" i="2"/>
  <c r="AF95" i="15" l="1"/>
  <c r="AD96" i="15"/>
  <c r="AE101" i="15" s="1"/>
  <c r="AF95" i="13"/>
  <c r="AD96" i="13"/>
  <c r="AE101" i="13" s="1"/>
  <c r="AD95" i="11"/>
  <c r="AC96" i="11" s="1"/>
  <c r="AD101" i="11" s="1"/>
  <c r="AB96" i="11"/>
  <c r="AC101" i="11" s="1"/>
  <c r="AB95" i="9"/>
  <c r="Z96" i="9"/>
  <c r="AA101" i="9" s="1"/>
  <c r="AB95" i="6"/>
  <c r="Z96" i="6"/>
  <c r="AA101" i="6" s="1"/>
  <c r="AC95" i="4"/>
  <c r="AB96" i="4" s="1"/>
  <c r="AC101" i="4" s="1"/>
  <c r="AA96" i="4"/>
  <c r="AB101" i="4" s="1"/>
  <c r="AA95" i="3"/>
  <c r="Y96" i="3"/>
  <c r="Z101" i="3" s="1"/>
  <c r="AB95" i="2"/>
  <c r="AA96" i="2" s="1"/>
  <c r="AB101" i="2" s="1"/>
  <c r="Z96" i="2"/>
  <c r="AA101" i="2" s="1"/>
  <c r="AG95" i="15" l="1"/>
  <c r="AG96" i="15" s="1"/>
  <c r="AH101" i="15" s="1"/>
  <c r="AE96" i="15"/>
  <c r="AF101" i="15" s="1"/>
  <c r="AG95" i="13"/>
  <c r="AG96" i="13" s="1"/>
  <c r="AH101" i="13" s="1"/>
  <c r="AE96" i="13"/>
  <c r="AF101" i="13" s="1"/>
  <c r="AE95" i="11"/>
  <c r="AC95" i="9"/>
  <c r="AB96" i="9" s="1"/>
  <c r="AC101" i="9" s="1"/>
  <c r="AA96" i="9"/>
  <c r="AB101" i="9" s="1"/>
  <c r="AC95" i="6"/>
  <c r="AA96" i="6"/>
  <c r="AB101" i="6" s="1"/>
  <c r="AD95" i="4"/>
  <c r="AC96" i="4" s="1"/>
  <c r="AD101" i="4" s="1"/>
  <c r="AB95" i="3"/>
  <c r="Z96" i="3"/>
  <c r="AA101" i="3" s="1"/>
  <c r="AC95" i="2"/>
  <c r="AF96" i="15" l="1"/>
  <c r="AG101" i="15" s="1"/>
  <c r="AF96" i="13"/>
  <c r="AG101" i="13" s="1"/>
  <c r="AF95" i="11"/>
  <c r="AD96" i="11"/>
  <c r="AE101" i="11" s="1"/>
  <c r="AD95" i="9"/>
  <c r="AC96" i="9" s="1"/>
  <c r="AD101" i="9" s="1"/>
  <c r="AD95" i="6"/>
  <c r="AB96" i="6"/>
  <c r="AC101" i="6" s="1"/>
  <c r="AE95" i="4"/>
  <c r="AD96" i="4" s="1"/>
  <c r="AE101" i="4" s="1"/>
  <c r="AC95" i="3"/>
  <c r="AA96" i="3"/>
  <c r="AB101" i="3" s="1"/>
  <c r="AD95" i="2"/>
  <c r="AB96" i="2"/>
  <c r="AC101" i="2" s="1"/>
  <c r="AG95" i="11" l="1"/>
  <c r="AG96" i="11" s="1"/>
  <c r="AH101" i="11" s="1"/>
  <c r="AE96" i="11"/>
  <c r="AF101" i="11" s="1"/>
  <c r="AE95" i="9"/>
  <c r="AE95" i="6"/>
  <c r="AD96" i="6" s="1"/>
  <c r="AE101" i="6" s="1"/>
  <c r="AC96" i="6"/>
  <c r="AD101" i="6" s="1"/>
  <c r="AF95" i="4"/>
  <c r="AE96" i="4" s="1"/>
  <c r="AF101" i="4" s="1"/>
  <c r="AD95" i="3"/>
  <c r="AC96" i="3" s="1"/>
  <c r="AD101" i="3" s="1"/>
  <c r="AB96" i="3"/>
  <c r="AC101" i="3" s="1"/>
  <c r="AE95" i="2"/>
  <c r="AC96" i="2"/>
  <c r="AD101" i="2" s="1"/>
  <c r="AF96" i="11" l="1"/>
  <c r="AG101" i="11" s="1"/>
  <c r="AF95" i="9"/>
  <c r="AD96" i="9"/>
  <c r="AE101" i="9" s="1"/>
  <c r="AF95" i="6"/>
  <c r="AE96" i="6" s="1"/>
  <c r="AF101" i="6" s="1"/>
  <c r="AG95" i="4"/>
  <c r="AG96" i="4" s="1"/>
  <c r="AH101" i="4" s="1"/>
  <c r="AE95" i="3"/>
  <c r="AD96" i="3" s="1"/>
  <c r="AE101" i="3" s="1"/>
  <c r="AF95" i="2"/>
  <c r="AD96" i="2"/>
  <c r="AE101" i="2" s="1"/>
  <c r="AG95" i="9" l="1"/>
  <c r="AG96" i="9" s="1"/>
  <c r="AH101" i="9" s="1"/>
  <c r="AE96" i="9"/>
  <c r="AF101" i="9" s="1"/>
  <c r="AG95" i="6"/>
  <c r="AG96" i="6" s="1"/>
  <c r="AH101" i="6" s="1"/>
  <c r="AF96" i="4"/>
  <c r="AG101" i="4" s="1"/>
  <c r="AF95" i="3"/>
  <c r="AE96" i="3" s="1"/>
  <c r="AF101" i="3" s="1"/>
  <c r="AG95" i="2"/>
  <c r="AG96" i="2" s="1"/>
  <c r="AH101" i="2" s="1"/>
  <c r="AE96" i="2"/>
  <c r="AF101" i="2" s="1"/>
  <c r="AF96" i="9" l="1"/>
  <c r="AG101" i="9" s="1"/>
  <c r="AF96" i="6"/>
  <c r="AG101" i="6" s="1"/>
  <c r="AG95" i="3"/>
  <c r="AG96" i="3" s="1"/>
  <c r="AH101" i="3" s="1"/>
  <c r="AF96" i="2"/>
  <c r="AG101" i="2" s="1"/>
  <c r="AF96" i="3" l="1"/>
  <c r="AG101" i="3" s="1"/>
  <c r="D22" i="15"/>
  <c r="E22" i="15"/>
  <c r="D23" i="15"/>
  <c r="E21" i="15" l="1"/>
  <c r="E23" i="15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Javibeza</author>
  </authors>
  <commentList>
    <comment ref="E8" authorId="0" shapeId="0" xr:uid="{2A83EB53-8918-494C-AD6A-9012EEFBF2D1}">
      <text>
        <r>
          <rPr>
            <b/>
            <sz val="9"/>
            <color indexed="81"/>
            <rFont val="Tahoma"/>
            <family val="2"/>
          </rPr>
          <t>Relación del valor entre el tren delantero y el trasero. Debe ser siempre igual para asegurarnos que mantenemos el equilibrio de grip.</t>
        </r>
      </text>
    </comment>
    <comment ref="D10" authorId="0" shapeId="0" xr:uid="{9497EA0B-3762-447F-A96C-E6F8237C4A3B}">
      <text>
        <r>
          <rPr>
            <b/>
            <sz val="9"/>
            <color indexed="81"/>
            <rFont val="Tahoma"/>
            <family val="2"/>
          </rPr>
          <t>Porcentaje de incremento del valor con respecto al compuesto anterior. En caso de INTER, es con respecto al C1. En caso de WET, es con respecto a INTER.</t>
        </r>
      </text>
    </comment>
    <comment ref="R18" authorId="0" shapeId="0" xr:uid="{569990E8-1A4A-47C7-B5C0-581D6C151315}">
      <text>
        <r>
          <rPr>
            <b/>
            <sz val="9"/>
            <color indexed="81"/>
            <rFont val="Tahoma"/>
            <family val="2"/>
          </rPr>
          <t>Se calcula solo (no editar los valores)</t>
        </r>
      </text>
    </comment>
    <comment ref="E19" authorId="0" shapeId="0" xr:uid="{7A3362DC-779A-4AB2-92CE-6229F3F1C3E3}">
      <text>
        <r>
          <rPr>
            <b/>
            <sz val="9"/>
            <color indexed="81"/>
            <rFont val="Tahoma"/>
            <family val="2"/>
          </rPr>
          <t>Relación del valor entre el tren delantero y el trasero. Debe ser siempre igual para asegurarnos que mantenemos el equilibrio de grip.</t>
        </r>
      </text>
    </comment>
    <comment ref="C41" authorId="0" shapeId="0" xr:uid="{1C6E4152-EC6E-4CF0-9967-38DFA26B5E80}">
      <text>
        <r>
          <rPr>
            <b/>
            <sz val="9"/>
            <color indexed="81"/>
            <rFont val="Tahoma"/>
            <family val="2"/>
          </rPr>
          <t>Javibeza:</t>
        </r>
        <r>
          <rPr>
            <sz val="9"/>
            <color indexed="81"/>
            <rFont val="Tahoma"/>
            <family val="2"/>
          </rPr>
          <t xml:space="preserve">
1200 para Blando, ir subiendo 25 para cada compuesto</t>
        </r>
      </text>
    </comment>
    <comment ref="D41" authorId="0" shapeId="0" xr:uid="{60118E9F-6ED5-47BC-8E48-6C69B3B4005C}">
      <text>
        <r>
          <rPr>
            <b/>
            <sz val="9"/>
            <color indexed="81"/>
            <rFont val="Tahoma"/>
            <family val="2"/>
          </rPr>
          <t>Javibeza:</t>
        </r>
        <r>
          <rPr>
            <sz val="9"/>
            <color indexed="81"/>
            <rFont val="Tahoma"/>
            <family val="2"/>
          </rPr>
          <t xml:space="preserve">
960 para Blando, ir subiendo 25 para cada compuesto</t>
        </r>
      </text>
    </comment>
    <comment ref="S41" authorId="0" shapeId="0" xr:uid="{D2FF73F6-9D58-4DC5-BC6F-1EC4FBB0FA5E}">
      <text>
        <r>
          <rPr>
            <b/>
            <sz val="9"/>
            <color indexed="81"/>
            <rFont val="Tahoma"/>
            <family val="2"/>
          </rPr>
          <t>Temperatura de activación en ºK</t>
        </r>
      </text>
    </comment>
    <comment ref="T41" authorId="0" shapeId="0" xr:uid="{4935C1FD-882B-44F5-BDB1-FBDCDC1BBCEB}">
      <text>
        <r>
          <rPr>
            <b/>
            <sz val="9"/>
            <color indexed="81"/>
            <rFont val="Tahoma"/>
            <family val="2"/>
          </rPr>
          <t>Acumulación de temperatura por segundo para pasar al siguiente escalón de degradación térmica</t>
        </r>
      </text>
    </comment>
    <comment ref="V41" authorId="0" shapeId="0" xr:uid="{CAC908E3-C6AB-4252-9FB5-C25CAF30E3D9}">
      <text>
        <r>
          <rPr>
            <b/>
            <sz val="9"/>
            <color indexed="81"/>
            <rFont val="Tahoma"/>
            <family val="2"/>
          </rPr>
          <t>Temperatura de activación en ºC</t>
        </r>
      </text>
    </comment>
    <comment ref="N42" authorId="0" shapeId="0" xr:uid="{466F27B5-1265-4AB9-90C7-0D7D98C09DCD}">
      <text>
        <r>
          <rPr>
            <b/>
            <sz val="9"/>
            <color indexed="81"/>
            <rFont val="Tahoma"/>
            <family val="2"/>
          </rPr>
          <t>Como tienen diferentes valores de grip y el motor siempre empuja igual, las gomas duras tienden a gastarse más de atrás cuanto menos grip tiene el compuesto, por lo que deben compensarse las abrasiones. Una goma blanda debe tener más desgaste atrás que una goma dura o de lluvia, que agarran menos.</t>
        </r>
      </text>
    </comment>
    <comment ref="K45" authorId="0" shapeId="0" xr:uid="{A5113172-E235-42CB-88B6-DD0D14BC2F90}">
      <text>
        <r>
          <rPr>
            <b/>
            <sz val="9"/>
            <color indexed="81"/>
            <rFont val="Tahoma"/>
            <family val="2"/>
          </rPr>
          <t>Es la media de abrasión de Front y Rear</t>
        </r>
      </text>
    </comment>
    <comment ref="B46" authorId="0" shapeId="0" xr:uid="{0AEBB43C-1831-4377-9DF1-C6E31FFA7EA7}">
      <text>
        <r>
          <rPr>
            <b/>
            <sz val="9"/>
            <color indexed="81"/>
            <rFont val="Tahoma"/>
            <family val="2"/>
          </rPr>
          <t>Se calcula solo (no editar los valores)</t>
        </r>
      </text>
    </comment>
    <comment ref="L47" authorId="0" shapeId="0" xr:uid="{BD6DE106-98FA-4B7F-9276-CC5196F1E8FD}">
      <text>
        <r>
          <rPr>
            <b/>
            <sz val="9"/>
            <color indexed="81"/>
            <rFont val="Tahoma"/>
            <family val="2"/>
          </rPr>
          <t>Porcentaje de incremento del valor con respecto al compuesto anterior. En caso de INTER, es con respecto al C1. En caso de WET, es con respecto a INTER.</t>
        </r>
      </text>
    </comment>
    <comment ref="D48" authorId="0" shapeId="0" xr:uid="{8166F712-E269-4808-8ECA-A8F16796BB7D}">
      <text>
        <r>
          <rPr>
            <b/>
            <sz val="9"/>
            <color indexed="81"/>
            <rFont val="Tahoma"/>
            <family val="2"/>
          </rPr>
          <t>Misma que arriba</t>
        </r>
      </text>
    </comment>
    <comment ref="E48" authorId="0" shapeId="0" xr:uid="{73D01E3F-2C7B-4F96-B9DE-13C1DEBE2697}">
      <text>
        <r>
          <rPr>
            <b/>
            <sz val="9"/>
            <color indexed="81"/>
            <rFont val="Tahoma"/>
            <family val="2"/>
          </rPr>
          <t>Es la conductividad de seco + la de humedad</t>
        </r>
      </text>
    </comment>
    <comment ref="F48" authorId="0" shapeId="0" xr:uid="{5E606C9D-C447-4C8E-87B8-35F91CBAE59A}">
      <text>
        <r>
          <rPr>
            <b/>
            <sz val="9"/>
            <color indexed="81"/>
            <rFont val="Tahoma"/>
            <family val="2"/>
          </rPr>
          <t>Es la conductividad de seco + la de humedad + la de agua</t>
        </r>
      </text>
    </comment>
    <comment ref="B62" authorId="0" shapeId="0" xr:uid="{34437B06-4505-4A69-A909-2FED079C78E4}">
      <text>
        <r>
          <rPr>
            <b/>
            <sz val="9"/>
            <color indexed="81"/>
            <rFont val="Tahoma"/>
            <family val="2"/>
          </rPr>
          <t>Porcentaje de incremento del valor con respecto al compuesto anterior. En caso de INTER, es con respecto al C1. En caso de WET, es con respecto a INTER.</t>
        </r>
      </text>
    </comment>
    <comment ref="B72" authorId="0" shapeId="0" xr:uid="{C8941A01-E7B3-4B07-9781-074FCAF70472}">
      <text>
        <r>
          <rPr>
            <b/>
            <sz val="9"/>
            <color indexed="81"/>
            <rFont val="Tahoma"/>
            <family val="2"/>
          </rPr>
          <t>Porcentaje de incremento del valor con respecto al compuesto anterior. En caso de INTER, es con respecto al C1. En caso de WET, es con respecto a INTER.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Javibeza</author>
  </authors>
  <commentList>
    <comment ref="E8" authorId="0" shapeId="0" xr:uid="{58F88411-0A2F-45AA-943E-8B7A534BACEA}">
      <text>
        <r>
          <rPr>
            <b/>
            <sz val="9"/>
            <color indexed="81"/>
            <rFont val="Tahoma"/>
            <family val="2"/>
          </rPr>
          <t>Relación del valor entre el tren delantero y el trasero. Debe ser siempre igual para asegurarnos que mantenemos el equilibrio de grip.</t>
        </r>
      </text>
    </comment>
    <comment ref="D9" authorId="0" shapeId="0" xr:uid="{9C2E4973-00FE-452A-A9C9-C52C6E307E9A}">
      <text>
        <r>
          <rPr>
            <b/>
            <sz val="9"/>
            <color indexed="81"/>
            <rFont val="Tahoma"/>
            <family val="2"/>
          </rPr>
          <t>Porcentaje de incremento del valor con respecto al compuesto anterior. En caso de INTER, es con respecto al C1. En caso de WET, es con respecto a INTER.</t>
        </r>
      </text>
    </comment>
    <comment ref="L9" authorId="0" shapeId="0" xr:uid="{0DC24071-4B0C-44DB-8830-3B0BC03B4429}">
      <text>
        <r>
          <rPr>
            <b/>
            <sz val="9"/>
            <color indexed="81"/>
            <rFont val="Tahoma"/>
            <family val="2"/>
          </rPr>
          <t>Porcentaje de incremento del valor con respecto al compuesto anterior. En caso de INTER, es con respecto al C1. En caso de WET, es con respecto a INTER.</t>
        </r>
      </text>
    </comment>
    <comment ref="R18" authorId="0" shapeId="0" xr:uid="{8673AE13-3826-462A-B423-181AD2CB404C}">
      <text>
        <r>
          <rPr>
            <b/>
            <sz val="9"/>
            <color indexed="81"/>
            <rFont val="Tahoma"/>
            <family val="2"/>
          </rPr>
          <t>Se calcula solo (no editar los valores)</t>
        </r>
      </text>
    </comment>
    <comment ref="E19" authorId="0" shapeId="0" xr:uid="{87E18CC6-5200-4F38-9E22-746235FE0DC8}">
      <text>
        <r>
          <rPr>
            <b/>
            <sz val="9"/>
            <color indexed="81"/>
            <rFont val="Tahoma"/>
            <family val="2"/>
          </rPr>
          <t>Relación del valor entre el tren delantero y el trasero. Debe ser siempre igual para asegurarnos que mantenemos el equilibrio de grip.</t>
        </r>
      </text>
    </comment>
    <comment ref="L31" authorId="0" shapeId="0" xr:uid="{33C6824D-0D54-49B5-85F1-9707F8558584}">
      <text>
        <r>
          <rPr>
            <b/>
            <sz val="9"/>
            <color indexed="81"/>
            <rFont val="Tahoma"/>
            <family val="2"/>
          </rPr>
          <t>Porcentaje de incremento del valor con respecto al compuesto anterior. En caso de INTER, es con respecto al C1. En caso de WET, es con respecto a INTER.</t>
        </r>
      </text>
    </comment>
    <comment ref="S40" authorId="0" shapeId="0" xr:uid="{BA4FD731-766F-418B-9FCD-84E40F6FD6BD}">
      <text>
        <r>
          <rPr>
            <b/>
            <sz val="9"/>
            <color indexed="81"/>
            <rFont val="Tahoma"/>
            <family val="2"/>
          </rPr>
          <t>Temperatura de activación en ºK</t>
        </r>
      </text>
    </comment>
    <comment ref="T40" authorId="0" shapeId="0" xr:uid="{A55FBBFD-001B-450B-B589-DB89C12F6D37}">
      <text>
        <r>
          <rPr>
            <b/>
            <sz val="9"/>
            <color indexed="81"/>
            <rFont val="Tahoma"/>
            <family val="2"/>
          </rPr>
          <t>Acumulación de temperatura por segundo para pasar al siguiente escalón de degradación térmica</t>
        </r>
      </text>
    </comment>
    <comment ref="V40" authorId="0" shapeId="0" xr:uid="{4F9E8D7E-7D10-4AE0-8301-B1E23677F5B6}">
      <text>
        <r>
          <rPr>
            <b/>
            <sz val="9"/>
            <color indexed="81"/>
            <rFont val="Tahoma"/>
            <family val="2"/>
          </rPr>
          <t>Temperatura de activación en ºC</t>
        </r>
      </text>
    </comment>
    <comment ref="C41" authorId="0" shapeId="0" xr:uid="{48102E00-3490-428D-8B58-DFB7BAB66CFF}">
      <text>
        <r>
          <rPr>
            <b/>
            <sz val="9"/>
            <color indexed="81"/>
            <rFont val="Tahoma"/>
            <family val="2"/>
          </rPr>
          <t>Javibeza:</t>
        </r>
        <r>
          <rPr>
            <sz val="9"/>
            <color indexed="81"/>
            <rFont val="Tahoma"/>
            <family val="2"/>
          </rPr>
          <t xml:space="preserve">
1200 para C5, ir subiendo 10 para cada compuesto</t>
        </r>
      </text>
    </comment>
    <comment ref="D41" authorId="0" shapeId="0" xr:uid="{E87D3DD9-9764-4C7A-99C1-48CAE8BF2787}">
      <text>
        <r>
          <rPr>
            <b/>
            <sz val="9"/>
            <color indexed="81"/>
            <rFont val="Tahoma"/>
            <family val="2"/>
          </rPr>
          <t>Javibeza:</t>
        </r>
        <r>
          <rPr>
            <sz val="9"/>
            <color indexed="81"/>
            <rFont val="Tahoma"/>
            <family val="2"/>
          </rPr>
          <t xml:space="preserve">
960 para C5, ir subiendo 10 para cada compuesto</t>
        </r>
      </text>
    </comment>
    <comment ref="N42" authorId="0" shapeId="0" xr:uid="{17C195B1-E512-492E-9212-7A01C01F62A5}">
      <text>
        <r>
          <rPr>
            <b/>
            <sz val="9"/>
            <color indexed="81"/>
            <rFont val="Tahoma"/>
            <family val="2"/>
          </rPr>
          <t>Como tienen diferentes valores de grip y el motor siempre empuja igual, las gomas duras tienden a gastarse más de atrás cuanto menos grip tiene el compuesto, por lo que deben compensarse las abrasiones. Una goma blanda debe tener más desgaste atrás que una goma dura o de lluvia, que agarran menos.</t>
        </r>
      </text>
    </comment>
    <comment ref="K45" authorId="0" shapeId="0" xr:uid="{1B24F72B-A374-4E47-8456-ECFFA957A111}">
      <text>
        <r>
          <rPr>
            <b/>
            <sz val="9"/>
            <color indexed="81"/>
            <rFont val="Tahoma"/>
            <family val="2"/>
          </rPr>
          <t>Es la media de abrasión de Front y Rear</t>
        </r>
      </text>
    </comment>
    <comment ref="B46" authorId="0" shapeId="0" xr:uid="{4FD6203F-0DD3-432B-B85B-857FC356E829}">
      <text>
        <r>
          <rPr>
            <b/>
            <sz val="9"/>
            <color indexed="81"/>
            <rFont val="Tahoma"/>
            <family val="2"/>
          </rPr>
          <t>Se calcula solo (no editar los valores)</t>
        </r>
      </text>
    </comment>
    <comment ref="L46" authorId="0" shapeId="0" xr:uid="{29F8D279-2E82-4844-97F7-FB9C35935F79}">
      <text>
        <r>
          <rPr>
            <b/>
            <sz val="9"/>
            <color indexed="81"/>
            <rFont val="Tahoma"/>
            <family val="2"/>
          </rPr>
          <t>Porcentaje de incremento del valor con respecto al compuesto anterior. En caso de INTER, es con respecto al C1. En caso de WET, es con respecto a INTER.</t>
        </r>
      </text>
    </comment>
    <comment ref="D48" authorId="0" shapeId="0" xr:uid="{52C8A4A7-18F8-4997-9131-1F7AB2322ADF}">
      <text>
        <r>
          <rPr>
            <b/>
            <sz val="9"/>
            <color indexed="81"/>
            <rFont val="Tahoma"/>
            <family val="2"/>
          </rPr>
          <t>Misma que arriba</t>
        </r>
      </text>
    </comment>
    <comment ref="E48" authorId="0" shapeId="0" xr:uid="{D8CE508C-A17E-4D8B-9A80-5F7EC93E8374}">
      <text>
        <r>
          <rPr>
            <b/>
            <sz val="9"/>
            <color indexed="81"/>
            <rFont val="Tahoma"/>
            <family val="2"/>
          </rPr>
          <t>Es la conductividad de seco + la de humedad</t>
        </r>
      </text>
    </comment>
    <comment ref="F48" authorId="0" shapeId="0" xr:uid="{E2E31350-C31F-4EBF-B6E9-057020A7B413}">
      <text>
        <r>
          <rPr>
            <b/>
            <sz val="9"/>
            <color indexed="81"/>
            <rFont val="Tahoma"/>
            <family val="2"/>
          </rPr>
          <t>Es la conductividad de seco + la de humedad + la de agua</t>
        </r>
      </text>
    </comment>
    <comment ref="B61" authorId="0" shapeId="0" xr:uid="{B0D93AE7-CCF6-4DF4-8AE9-7F0DE248F7BC}">
      <text>
        <r>
          <rPr>
            <b/>
            <sz val="9"/>
            <color indexed="81"/>
            <rFont val="Tahoma"/>
            <family val="2"/>
          </rPr>
          <t>Porcentaje de incremento del valor con respecto al compuesto anterior. En caso de INTER, es con respecto al C1. En caso de WET, es con respecto a INTER.</t>
        </r>
      </text>
    </comment>
    <comment ref="B71" authorId="0" shapeId="0" xr:uid="{CA1C3E38-F584-4B17-A411-6483ACAC5C6A}">
      <text>
        <r>
          <rPr>
            <b/>
            <sz val="9"/>
            <color indexed="81"/>
            <rFont val="Tahoma"/>
            <family val="2"/>
          </rPr>
          <t>Porcentaje de incremento del valor con respecto al compuesto anterior. En caso de INTER, es con respecto al C1. En caso de WET, es con respecto a INTER.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Javibeza</author>
  </authors>
  <commentList>
    <comment ref="E8" authorId="0" shapeId="0" xr:uid="{14F6D13E-9C0A-4376-B979-C2C02B9C5770}">
      <text>
        <r>
          <rPr>
            <b/>
            <sz val="9"/>
            <color indexed="81"/>
            <rFont val="Tahoma"/>
            <family val="2"/>
          </rPr>
          <t>Relación del valor entre el tren delantero y el trasero. Debe ser siempre igual para asegurarnos que mantenemos el equilibrio de grip.</t>
        </r>
      </text>
    </comment>
    <comment ref="D9" authorId="0" shapeId="0" xr:uid="{DD161C0A-6B2B-49E0-84F3-85F6161029D3}">
      <text>
        <r>
          <rPr>
            <b/>
            <sz val="9"/>
            <color indexed="81"/>
            <rFont val="Tahoma"/>
            <family val="2"/>
          </rPr>
          <t>Porcentaje de incremento del valor con respecto al compuesto anterior. En caso de INTER, es con respecto al C1. En caso de WET, es con respecto a INTER.</t>
        </r>
      </text>
    </comment>
    <comment ref="L9" authorId="0" shapeId="0" xr:uid="{64CE44FE-1039-4896-A675-B5B437E4AEC6}">
      <text>
        <r>
          <rPr>
            <b/>
            <sz val="9"/>
            <color indexed="81"/>
            <rFont val="Tahoma"/>
            <family val="2"/>
          </rPr>
          <t>Porcentaje de incremento del valor con respecto al compuesto anterior. En caso de INTER, es con respecto al C1. En caso de WET, es con respecto a INTER.</t>
        </r>
      </text>
    </comment>
    <comment ref="R18" authorId="0" shapeId="0" xr:uid="{3D77AA26-2E01-4C9A-B7B9-17EC9CF282B2}">
      <text>
        <r>
          <rPr>
            <b/>
            <sz val="9"/>
            <color indexed="81"/>
            <rFont val="Tahoma"/>
            <family val="2"/>
          </rPr>
          <t>Se calcula solo (no editar los valores)</t>
        </r>
      </text>
    </comment>
    <comment ref="E19" authorId="0" shapeId="0" xr:uid="{722CBEA9-FA4A-4A05-AB8E-78E10D17770B}">
      <text>
        <r>
          <rPr>
            <b/>
            <sz val="9"/>
            <color indexed="81"/>
            <rFont val="Tahoma"/>
            <family val="2"/>
          </rPr>
          <t>Relación del valor entre el tren delantero y el trasero. Debe ser siempre igual para asegurarnos que mantenemos el equilibrio de grip.</t>
        </r>
      </text>
    </comment>
    <comment ref="L31" authorId="0" shapeId="0" xr:uid="{FB8F5806-92E6-46E3-B325-967BEE8A7C64}">
      <text>
        <r>
          <rPr>
            <b/>
            <sz val="9"/>
            <color indexed="81"/>
            <rFont val="Tahoma"/>
            <family val="2"/>
          </rPr>
          <t>Porcentaje de incremento del valor con respecto al compuesto anterior. En caso de INTER, es con respecto al C1. En caso de WET, es con respecto a INTER.</t>
        </r>
      </text>
    </comment>
    <comment ref="S40" authorId="0" shapeId="0" xr:uid="{1E1F1E88-71A6-4980-B9A3-D1BCD5B8D017}">
      <text>
        <r>
          <rPr>
            <b/>
            <sz val="9"/>
            <color indexed="81"/>
            <rFont val="Tahoma"/>
            <family val="2"/>
          </rPr>
          <t>Temperatura de activación en ºK</t>
        </r>
      </text>
    </comment>
    <comment ref="T40" authorId="0" shapeId="0" xr:uid="{13375CC2-5FAE-496A-9D58-06F85ACFC65C}">
      <text>
        <r>
          <rPr>
            <b/>
            <sz val="9"/>
            <color indexed="81"/>
            <rFont val="Tahoma"/>
            <family val="2"/>
          </rPr>
          <t>Acumulación de temperatura por segundo para pasar al siguiente escalón de degradación térmica</t>
        </r>
      </text>
    </comment>
    <comment ref="V40" authorId="0" shapeId="0" xr:uid="{AD55D0B8-6520-4268-984C-748BA329A81D}">
      <text>
        <r>
          <rPr>
            <b/>
            <sz val="9"/>
            <color indexed="81"/>
            <rFont val="Tahoma"/>
            <family val="2"/>
          </rPr>
          <t>Temperatura de activación en ºC</t>
        </r>
      </text>
    </comment>
    <comment ref="N42" authorId="0" shapeId="0" xr:uid="{E8EB5BE3-144E-42A4-BA22-FDE4BDE29167}">
      <text>
        <r>
          <rPr>
            <b/>
            <sz val="9"/>
            <color indexed="81"/>
            <rFont val="Tahoma"/>
            <family val="2"/>
          </rPr>
          <t>Como tienen diferentes valores de grip y el motor siempre empuja igual, las gomas duras tienden a gastarse más de atrás cuanto menos grip tiene el compuesto, por lo que deben compensarse las abrasiones. Una goma blanda debe tener más desgaste atrás que una goma dura o de lluvia, que agarran menos.</t>
        </r>
      </text>
    </comment>
    <comment ref="K45" authorId="0" shapeId="0" xr:uid="{86809A49-C5DD-485B-906D-8862F3CA8312}">
      <text>
        <r>
          <rPr>
            <b/>
            <sz val="9"/>
            <color indexed="81"/>
            <rFont val="Tahoma"/>
            <family val="2"/>
          </rPr>
          <t>Es la media de abrasión de Front y Rear</t>
        </r>
      </text>
    </comment>
    <comment ref="B46" authorId="0" shapeId="0" xr:uid="{69D51A9D-F584-4E25-A61F-623BB042C76F}">
      <text>
        <r>
          <rPr>
            <b/>
            <sz val="9"/>
            <color indexed="81"/>
            <rFont val="Tahoma"/>
            <family val="2"/>
          </rPr>
          <t>Se calcula solo (no editar los valores)</t>
        </r>
      </text>
    </comment>
    <comment ref="L46" authorId="0" shapeId="0" xr:uid="{1151C6BE-1D13-49EB-A6AC-ED56617AF149}">
      <text>
        <r>
          <rPr>
            <b/>
            <sz val="9"/>
            <color indexed="81"/>
            <rFont val="Tahoma"/>
            <family val="2"/>
          </rPr>
          <t>Porcentaje de incremento del valor con respecto al compuesto anterior. En caso de INTER, es con respecto al C1. En caso de WET, es con respecto a INTER.</t>
        </r>
      </text>
    </comment>
    <comment ref="D48" authorId="0" shapeId="0" xr:uid="{AC57251B-73E3-4998-A8AD-5C658EA21A04}">
      <text>
        <r>
          <rPr>
            <b/>
            <sz val="9"/>
            <color indexed="81"/>
            <rFont val="Tahoma"/>
            <family val="2"/>
          </rPr>
          <t>Misma que arriba</t>
        </r>
      </text>
    </comment>
    <comment ref="E48" authorId="0" shapeId="0" xr:uid="{8B848825-9859-43D4-A5A1-DCCF8CCCF52E}">
      <text>
        <r>
          <rPr>
            <b/>
            <sz val="9"/>
            <color indexed="81"/>
            <rFont val="Tahoma"/>
            <family val="2"/>
          </rPr>
          <t>Es la conductividad de seco + la de humedad</t>
        </r>
      </text>
    </comment>
    <comment ref="F48" authorId="0" shapeId="0" xr:uid="{F0018411-EDE0-47AF-9A28-E5999FF721BA}">
      <text>
        <r>
          <rPr>
            <b/>
            <sz val="9"/>
            <color indexed="81"/>
            <rFont val="Tahoma"/>
            <family val="2"/>
          </rPr>
          <t>Es la conductividad de seco + la de humedad + la de agua</t>
        </r>
      </text>
    </comment>
    <comment ref="B61" authorId="0" shapeId="0" xr:uid="{87F5783B-2462-495F-8EFE-6E62D091DA15}">
      <text>
        <r>
          <rPr>
            <b/>
            <sz val="9"/>
            <color indexed="81"/>
            <rFont val="Tahoma"/>
            <family val="2"/>
          </rPr>
          <t>Porcentaje de incremento del valor con respecto al compuesto anterior. En caso de INTER, es con respecto al C1. En caso de WET, es con respecto a INTER.</t>
        </r>
      </text>
    </comment>
    <comment ref="B71" authorId="0" shapeId="0" xr:uid="{93852E73-0030-46BA-892B-5CBA856C2750}">
      <text>
        <r>
          <rPr>
            <b/>
            <sz val="9"/>
            <color indexed="81"/>
            <rFont val="Tahoma"/>
            <family val="2"/>
          </rPr>
          <t>Porcentaje de incremento del valor con respecto al compuesto anterior. En caso de INTER, es con respecto al C1. En caso de WET, es con respecto a INTER.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Javibeza</author>
  </authors>
  <commentList>
    <comment ref="E8" authorId="0" shapeId="0" xr:uid="{E559DA66-8644-424E-BEAD-94A6E5A1A0B9}">
      <text>
        <r>
          <rPr>
            <b/>
            <sz val="9"/>
            <color indexed="81"/>
            <rFont val="Tahoma"/>
            <family val="2"/>
          </rPr>
          <t>Relación del valor entre el tren delantero y el trasero. Debe ser siempre igual para asegurarnos que mantenemos el equilibrio de grip.</t>
        </r>
      </text>
    </comment>
    <comment ref="D9" authorId="0" shapeId="0" xr:uid="{122387A7-79C3-4264-A71C-BD3779E3C0EF}">
      <text>
        <r>
          <rPr>
            <b/>
            <sz val="9"/>
            <color indexed="81"/>
            <rFont val="Tahoma"/>
            <family val="2"/>
          </rPr>
          <t>Porcentaje de incremento del valor con respecto al compuesto anterior. En caso de INTER, es con respecto al C1. En caso de WET, es con respecto a INTER.</t>
        </r>
      </text>
    </comment>
    <comment ref="L9" authorId="0" shapeId="0" xr:uid="{C7712134-2818-4351-BE92-9D9A4010D693}">
      <text>
        <r>
          <rPr>
            <b/>
            <sz val="9"/>
            <color indexed="81"/>
            <rFont val="Tahoma"/>
            <family val="2"/>
          </rPr>
          <t>Porcentaje de incremento del valor con respecto al compuesto anterior. En caso de INTER, es con respecto al C1. En caso de WET, es con respecto a INTER.</t>
        </r>
      </text>
    </comment>
    <comment ref="R18" authorId="0" shapeId="0" xr:uid="{6585E9A2-EBEC-42A5-B04A-845D33F18391}">
      <text>
        <r>
          <rPr>
            <b/>
            <sz val="9"/>
            <color indexed="81"/>
            <rFont val="Tahoma"/>
            <family val="2"/>
          </rPr>
          <t>Se calcula solo (no editar los valores)</t>
        </r>
      </text>
    </comment>
    <comment ref="E19" authorId="0" shapeId="0" xr:uid="{5CA26A6D-1B8B-4054-8656-A94F53C00342}">
      <text>
        <r>
          <rPr>
            <b/>
            <sz val="9"/>
            <color indexed="81"/>
            <rFont val="Tahoma"/>
            <family val="2"/>
          </rPr>
          <t>Relación del valor entre el tren delantero y el trasero. Debe ser siempre igual para asegurarnos que mantenemos el equilibrio de grip.</t>
        </r>
      </text>
    </comment>
    <comment ref="L31" authorId="0" shapeId="0" xr:uid="{DA724F46-EFF5-4A35-A5D1-56A4DFE214B4}">
      <text>
        <r>
          <rPr>
            <b/>
            <sz val="9"/>
            <color indexed="81"/>
            <rFont val="Tahoma"/>
            <family val="2"/>
          </rPr>
          <t>Porcentaje de incremento del valor con respecto al compuesto anterior. En caso de INTER, es con respecto al C1. En caso de WET, es con respecto a INTER.</t>
        </r>
      </text>
    </comment>
    <comment ref="S40" authorId="0" shapeId="0" xr:uid="{7985CC3A-58DD-42BF-9097-6BA618952D70}">
      <text>
        <r>
          <rPr>
            <b/>
            <sz val="9"/>
            <color indexed="81"/>
            <rFont val="Tahoma"/>
            <family val="2"/>
          </rPr>
          <t>Temperatura de activación en ºK</t>
        </r>
      </text>
    </comment>
    <comment ref="T40" authorId="0" shapeId="0" xr:uid="{A8D980B9-C520-4D48-BD2A-2A5C56038148}">
      <text>
        <r>
          <rPr>
            <b/>
            <sz val="9"/>
            <color indexed="81"/>
            <rFont val="Tahoma"/>
            <family val="2"/>
          </rPr>
          <t>Acumulación de temperatura por segundo para pasar al siguiente escalón de degradación térmica</t>
        </r>
      </text>
    </comment>
    <comment ref="V40" authorId="0" shapeId="0" xr:uid="{10B82CC0-A90F-4B63-AAA3-47FD11A85637}">
      <text>
        <r>
          <rPr>
            <b/>
            <sz val="9"/>
            <color indexed="81"/>
            <rFont val="Tahoma"/>
            <family val="2"/>
          </rPr>
          <t>Temperatura de activación en ºC</t>
        </r>
      </text>
    </comment>
    <comment ref="N42" authorId="0" shapeId="0" xr:uid="{D9EFD393-EBB3-4C55-9DF9-C7BD127C3BE8}">
      <text>
        <r>
          <rPr>
            <b/>
            <sz val="9"/>
            <color indexed="81"/>
            <rFont val="Tahoma"/>
            <family val="2"/>
          </rPr>
          <t>Como tienen diferentes valores de grip y el motor siempre empuja igual, las gomas duras tienden a gastarse más de atrás cuanto menos grip tiene el compuesto, por lo que deben compensarse las abrasiones. Una goma blanda debe tener más desgaste atrás que una goma dura o de lluvia, que agarran menos.</t>
        </r>
      </text>
    </comment>
    <comment ref="K45" authorId="0" shapeId="0" xr:uid="{7C06CBC4-6E25-46C8-9EBD-37959BF12912}">
      <text>
        <r>
          <rPr>
            <b/>
            <sz val="9"/>
            <color indexed="81"/>
            <rFont val="Tahoma"/>
            <family val="2"/>
          </rPr>
          <t>Es la media de abrasión de Front y Rear</t>
        </r>
      </text>
    </comment>
    <comment ref="B46" authorId="0" shapeId="0" xr:uid="{D85ABFD0-61E1-40BA-9AEA-46D0677CF1A3}">
      <text>
        <r>
          <rPr>
            <b/>
            <sz val="9"/>
            <color indexed="81"/>
            <rFont val="Tahoma"/>
            <family val="2"/>
          </rPr>
          <t>Se calcula solo (no editar los valores)</t>
        </r>
      </text>
    </comment>
    <comment ref="L46" authorId="0" shapeId="0" xr:uid="{76CF0C1F-7295-49AD-ADDD-0DE9E65DC849}">
      <text>
        <r>
          <rPr>
            <b/>
            <sz val="9"/>
            <color indexed="81"/>
            <rFont val="Tahoma"/>
            <family val="2"/>
          </rPr>
          <t>Porcentaje de incremento del valor con respecto al compuesto anterior. En caso de INTER, es con respecto al C1. En caso de WET, es con respecto a INTER.</t>
        </r>
      </text>
    </comment>
    <comment ref="D48" authorId="0" shapeId="0" xr:uid="{902D2F7C-44B8-42E9-A091-C32E607004A2}">
      <text>
        <r>
          <rPr>
            <b/>
            <sz val="9"/>
            <color indexed="81"/>
            <rFont val="Tahoma"/>
            <family val="2"/>
          </rPr>
          <t>Misma que arriba</t>
        </r>
      </text>
    </comment>
    <comment ref="E48" authorId="0" shapeId="0" xr:uid="{C9D13C34-2104-44DF-94CE-839FF78F367D}">
      <text>
        <r>
          <rPr>
            <b/>
            <sz val="9"/>
            <color indexed="81"/>
            <rFont val="Tahoma"/>
            <family val="2"/>
          </rPr>
          <t>Es la conductividad de seco + la de humedad</t>
        </r>
      </text>
    </comment>
    <comment ref="F48" authorId="0" shapeId="0" xr:uid="{806CF92D-6CCA-4CE8-BDDC-B36566F9FD7B}">
      <text>
        <r>
          <rPr>
            <b/>
            <sz val="9"/>
            <color indexed="81"/>
            <rFont val="Tahoma"/>
            <family val="2"/>
          </rPr>
          <t>Es la conductividad de seco + la de humedad + la de agua</t>
        </r>
      </text>
    </comment>
    <comment ref="B61" authorId="0" shapeId="0" xr:uid="{008B3633-F5C5-437C-9E32-396BA0D214AB}">
      <text>
        <r>
          <rPr>
            <b/>
            <sz val="9"/>
            <color indexed="81"/>
            <rFont val="Tahoma"/>
            <family val="2"/>
          </rPr>
          <t>Porcentaje de incremento del valor con respecto al compuesto anterior. En caso de INTER, es con respecto al C1. En caso de WET, es con respecto a INTER.</t>
        </r>
      </text>
    </comment>
    <comment ref="B71" authorId="0" shapeId="0" xr:uid="{E6DAF20C-6679-4B14-B94D-A326D426F631}">
      <text>
        <r>
          <rPr>
            <b/>
            <sz val="9"/>
            <color indexed="81"/>
            <rFont val="Tahoma"/>
            <family val="2"/>
          </rPr>
          <t>Porcentaje de incremento del valor con respecto al compuesto anterior. En caso de INTER, es con respecto al C1. En caso de WET, es con respecto a INTER.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Javibeza</author>
  </authors>
  <commentList>
    <comment ref="E8" authorId="0" shapeId="0" xr:uid="{90E33A93-B3EB-4B47-91A6-2AEEA65EC6FF}">
      <text>
        <r>
          <rPr>
            <b/>
            <sz val="9"/>
            <color indexed="81"/>
            <rFont val="Tahoma"/>
            <family val="2"/>
          </rPr>
          <t>Relación del valor entre el tren delantero y el trasero. Debe ser siempre igual para asegurarnos que mantenemos el equilibrio de grip.</t>
        </r>
      </text>
    </comment>
    <comment ref="D9" authorId="0" shapeId="0" xr:uid="{1B694488-4E78-483E-9346-021312831AE9}">
      <text>
        <r>
          <rPr>
            <b/>
            <sz val="9"/>
            <color indexed="81"/>
            <rFont val="Tahoma"/>
            <family val="2"/>
          </rPr>
          <t>Porcentaje de incremento del valor con respecto al compuesto anterior. En caso de INTER, es con respecto al C1. En caso de WET, es con respecto a INTER.</t>
        </r>
      </text>
    </comment>
    <comment ref="L9" authorId="0" shapeId="0" xr:uid="{5E254A82-D8E5-495D-82E4-321453F529C9}">
      <text>
        <r>
          <rPr>
            <b/>
            <sz val="9"/>
            <color indexed="81"/>
            <rFont val="Tahoma"/>
            <family val="2"/>
          </rPr>
          <t>Porcentaje de incremento del valor con respecto al compuesto anterior. En caso de INTER, es con respecto al C1. En caso de WET, es con respecto a INTER.</t>
        </r>
      </text>
    </comment>
    <comment ref="R18" authorId="0" shapeId="0" xr:uid="{67521E56-3E02-4A83-95BE-B566B6F2BCFD}">
      <text>
        <r>
          <rPr>
            <b/>
            <sz val="9"/>
            <color indexed="81"/>
            <rFont val="Tahoma"/>
            <family val="2"/>
          </rPr>
          <t>Se calcula solo (no editar los valores)</t>
        </r>
      </text>
    </comment>
    <comment ref="E19" authorId="0" shapeId="0" xr:uid="{79680F58-FEE3-4259-8C3E-4FEF898BC73C}">
      <text>
        <r>
          <rPr>
            <b/>
            <sz val="9"/>
            <color indexed="81"/>
            <rFont val="Tahoma"/>
            <family val="2"/>
          </rPr>
          <t>Relación del valor entre el tren delantero y el trasero. Debe ser siempre igual para asegurarnos que mantenemos el equilibrio de grip.</t>
        </r>
      </text>
    </comment>
    <comment ref="L31" authorId="0" shapeId="0" xr:uid="{970F85E6-D901-482C-86C4-4EE1755362AE}">
      <text>
        <r>
          <rPr>
            <b/>
            <sz val="9"/>
            <color indexed="81"/>
            <rFont val="Tahoma"/>
            <family val="2"/>
          </rPr>
          <t>Porcentaje de incremento del valor con respecto al compuesto anterior. En caso de INTER, es con respecto al C1. En caso de WET, es con respecto a INTER.</t>
        </r>
      </text>
    </comment>
    <comment ref="S40" authorId="0" shapeId="0" xr:uid="{679BDD0E-5BE8-4695-A995-5DD427D8D296}">
      <text>
        <r>
          <rPr>
            <b/>
            <sz val="9"/>
            <color indexed="81"/>
            <rFont val="Tahoma"/>
            <family val="2"/>
          </rPr>
          <t>Temperatura de activación en ºK</t>
        </r>
      </text>
    </comment>
    <comment ref="T40" authorId="0" shapeId="0" xr:uid="{5123B256-499E-4514-94D1-78D63756CF95}">
      <text>
        <r>
          <rPr>
            <b/>
            <sz val="9"/>
            <color indexed="81"/>
            <rFont val="Tahoma"/>
            <family val="2"/>
          </rPr>
          <t>Acumulación de temperatura por segundo para pasar al siguiente escalón de degradación térmica</t>
        </r>
      </text>
    </comment>
    <comment ref="V40" authorId="0" shapeId="0" xr:uid="{AB812BB0-1B64-47CA-8B10-BB370F05FDD0}">
      <text>
        <r>
          <rPr>
            <b/>
            <sz val="9"/>
            <color indexed="81"/>
            <rFont val="Tahoma"/>
            <family val="2"/>
          </rPr>
          <t>Temperatura de activación en ºC</t>
        </r>
      </text>
    </comment>
    <comment ref="N42" authorId="0" shapeId="0" xr:uid="{F107AD69-2D8B-42BA-9035-5278A5354B52}">
      <text>
        <r>
          <rPr>
            <b/>
            <sz val="9"/>
            <color indexed="81"/>
            <rFont val="Tahoma"/>
            <family val="2"/>
          </rPr>
          <t>Como tienen diferentes valores de grip y el motor siempre empuja igual, las gomas duras tienden a gastarse más de atrás cuanto menos grip tiene el compuesto, por lo que deben compensarse las abrasiones. Una goma blanda debe tener más desgaste atrás que una goma dura o de lluvia, que agarran menos.</t>
        </r>
      </text>
    </comment>
    <comment ref="K45" authorId="0" shapeId="0" xr:uid="{33071E43-E5B2-46AE-B204-8AE5F7E72D41}">
      <text>
        <r>
          <rPr>
            <b/>
            <sz val="9"/>
            <color indexed="81"/>
            <rFont val="Tahoma"/>
            <family val="2"/>
          </rPr>
          <t>Es la media de abrasión de Front y Rear</t>
        </r>
      </text>
    </comment>
    <comment ref="B46" authorId="0" shapeId="0" xr:uid="{79669AF8-D496-4774-8154-A26FFD519FFA}">
      <text>
        <r>
          <rPr>
            <b/>
            <sz val="9"/>
            <color indexed="81"/>
            <rFont val="Tahoma"/>
            <family val="2"/>
          </rPr>
          <t>Se calcula solo (no editar los valores)</t>
        </r>
      </text>
    </comment>
    <comment ref="L46" authorId="0" shapeId="0" xr:uid="{45149B8E-4EFE-45F0-B069-E67BF8A11E30}">
      <text>
        <r>
          <rPr>
            <b/>
            <sz val="9"/>
            <color indexed="81"/>
            <rFont val="Tahoma"/>
            <family val="2"/>
          </rPr>
          <t>Porcentaje de incremento del valor con respecto al compuesto anterior. En caso de INTER, es con respecto al C1. En caso de WET, es con respecto a INTER.</t>
        </r>
      </text>
    </comment>
    <comment ref="D48" authorId="0" shapeId="0" xr:uid="{992E9A6A-8758-4E50-AF52-488567531D29}">
      <text>
        <r>
          <rPr>
            <b/>
            <sz val="9"/>
            <color indexed="81"/>
            <rFont val="Tahoma"/>
            <family val="2"/>
          </rPr>
          <t>Misma que arriba</t>
        </r>
      </text>
    </comment>
    <comment ref="E48" authorId="0" shapeId="0" xr:uid="{4B15E0A2-6894-4B15-B457-1546992B3923}">
      <text>
        <r>
          <rPr>
            <b/>
            <sz val="9"/>
            <color indexed="81"/>
            <rFont val="Tahoma"/>
            <family val="2"/>
          </rPr>
          <t>Es la conductividad de seco + la de humedad</t>
        </r>
      </text>
    </comment>
    <comment ref="F48" authorId="0" shapeId="0" xr:uid="{3C244E24-6FEF-4925-8183-F84F8E8272D9}">
      <text>
        <r>
          <rPr>
            <b/>
            <sz val="9"/>
            <color indexed="81"/>
            <rFont val="Tahoma"/>
            <family val="2"/>
          </rPr>
          <t>Es la conductividad de seco + la de humedad + la de agua</t>
        </r>
      </text>
    </comment>
    <comment ref="B61" authorId="0" shapeId="0" xr:uid="{86227E47-C9DD-4157-9104-AC9465AF2C90}">
      <text>
        <r>
          <rPr>
            <b/>
            <sz val="9"/>
            <color indexed="81"/>
            <rFont val="Tahoma"/>
            <family val="2"/>
          </rPr>
          <t>Porcentaje de incremento del valor con respecto al compuesto anterior. En caso de INTER, es con respecto al C1. En caso de WET, es con respecto a INTER.</t>
        </r>
      </text>
    </comment>
    <comment ref="B71" authorId="0" shapeId="0" xr:uid="{28808096-ED3A-434D-A9D3-B6CF975D0003}">
      <text>
        <r>
          <rPr>
            <b/>
            <sz val="9"/>
            <color indexed="81"/>
            <rFont val="Tahoma"/>
            <family val="2"/>
          </rPr>
          <t>Porcentaje de incremento del valor con respecto al compuesto anterior. En caso de INTER, es con respecto al C1. En caso de WET, es con respecto a INTER.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Javibeza</author>
  </authors>
  <commentList>
    <comment ref="E8" authorId="0" shapeId="0" xr:uid="{5D1CDFFB-769D-4705-B889-C6D976F2ECB5}">
      <text>
        <r>
          <rPr>
            <b/>
            <sz val="9"/>
            <color indexed="81"/>
            <rFont val="Tahoma"/>
            <family val="2"/>
          </rPr>
          <t>Relación del valor entre el tren delantero y el trasero. Debe ser siempre igual para asegurarnos que mantenemos el equilibrio de grip.</t>
        </r>
      </text>
    </comment>
    <comment ref="D9" authorId="0" shapeId="0" xr:uid="{7EF8F0DB-1F0E-48EA-AB9C-3E7E3774EAA5}">
      <text>
        <r>
          <rPr>
            <b/>
            <sz val="9"/>
            <color indexed="81"/>
            <rFont val="Tahoma"/>
            <family val="2"/>
          </rPr>
          <t>Porcentaje de incremento del valor con respecto al compuesto anterior. En caso de INTER, es con respecto al C1. En caso de WET, es con respecto a INTER.</t>
        </r>
      </text>
    </comment>
    <comment ref="L9" authorId="0" shapeId="0" xr:uid="{17F42A31-6182-40ED-A3CB-AF461C4B482F}">
      <text>
        <r>
          <rPr>
            <b/>
            <sz val="9"/>
            <color indexed="81"/>
            <rFont val="Tahoma"/>
            <family val="2"/>
          </rPr>
          <t>Porcentaje de incremento del valor con respecto al compuesto anterior. En caso de INTER, es con respecto al C1. En caso de WET, es con respecto a INTER.</t>
        </r>
      </text>
    </comment>
    <comment ref="R18" authorId="0" shapeId="0" xr:uid="{BB147BC6-3482-48A4-9C39-E32D25AEE8EC}">
      <text>
        <r>
          <rPr>
            <b/>
            <sz val="9"/>
            <color indexed="81"/>
            <rFont val="Tahoma"/>
            <family val="2"/>
          </rPr>
          <t>Se calcula solo (no editar los valores)</t>
        </r>
      </text>
    </comment>
    <comment ref="E19" authorId="0" shapeId="0" xr:uid="{6B6489AD-C879-4227-82A9-D007F51C291E}">
      <text>
        <r>
          <rPr>
            <b/>
            <sz val="9"/>
            <color indexed="81"/>
            <rFont val="Tahoma"/>
            <family val="2"/>
          </rPr>
          <t>Relación del valor entre el tren delantero y el trasero. Debe ser siempre igual para asegurarnos que mantenemos el equilibrio de grip.</t>
        </r>
      </text>
    </comment>
    <comment ref="L31" authorId="0" shapeId="0" xr:uid="{D16BC179-4AB9-444C-A998-068E2D8EA832}">
      <text>
        <r>
          <rPr>
            <b/>
            <sz val="9"/>
            <color indexed="81"/>
            <rFont val="Tahoma"/>
            <family val="2"/>
          </rPr>
          <t>Porcentaje de incremento del valor con respecto al compuesto anterior. En caso de INTER, es con respecto al C1. En caso de WET, es con respecto a INTER.</t>
        </r>
      </text>
    </comment>
    <comment ref="S40" authorId="0" shapeId="0" xr:uid="{0AF36777-2115-470F-B7C6-6302370A738A}">
      <text>
        <r>
          <rPr>
            <b/>
            <sz val="9"/>
            <color indexed="81"/>
            <rFont val="Tahoma"/>
            <family val="2"/>
          </rPr>
          <t>Temperatura de activación en ºK</t>
        </r>
      </text>
    </comment>
    <comment ref="T40" authorId="0" shapeId="0" xr:uid="{018AB472-A681-4F29-A517-B3C66332F5FD}">
      <text>
        <r>
          <rPr>
            <b/>
            <sz val="9"/>
            <color indexed="81"/>
            <rFont val="Tahoma"/>
            <family val="2"/>
          </rPr>
          <t>Acumulación de temperatura por segundo para pasar al siguiente escalón de degradación térmica</t>
        </r>
      </text>
    </comment>
    <comment ref="V40" authorId="0" shapeId="0" xr:uid="{58D72225-4186-4BEF-A5E1-2125C18E0377}">
      <text>
        <r>
          <rPr>
            <b/>
            <sz val="9"/>
            <color indexed="81"/>
            <rFont val="Tahoma"/>
            <family val="2"/>
          </rPr>
          <t>Temperatura de activación en ºC</t>
        </r>
      </text>
    </comment>
    <comment ref="N42" authorId="0" shapeId="0" xr:uid="{22AC7A69-2BA8-49D1-8852-B7618DCDBA3C}">
      <text>
        <r>
          <rPr>
            <b/>
            <sz val="9"/>
            <color indexed="81"/>
            <rFont val="Tahoma"/>
            <family val="2"/>
          </rPr>
          <t>Como tienen diferentes valores de grip y el motor siempre empuja igual, las gomas duras tienden a gastarse más de atrás cuanto menos grip tiene el compuesto, por lo que deben compensarse las abrasiones. Una goma blanda debe tener más desgaste atrás que una goma dura o de lluvia, que agarran menos.</t>
        </r>
      </text>
    </comment>
    <comment ref="K45" authorId="0" shapeId="0" xr:uid="{23A66363-5D98-45CE-B5A3-035036E37589}">
      <text>
        <r>
          <rPr>
            <b/>
            <sz val="9"/>
            <color indexed="81"/>
            <rFont val="Tahoma"/>
            <family val="2"/>
          </rPr>
          <t>Es la media de abrasión de Front y Rear</t>
        </r>
      </text>
    </comment>
    <comment ref="B46" authorId="0" shapeId="0" xr:uid="{C263AFFC-5C69-4504-A6B3-718B9CD7FB40}">
      <text>
        <r>
          <rPr>
            <b/>
            <sz val="9"/>
            <color indexed="81"/>
            <rFont val="Tahoma"/>
            <family val="2"/>
          </rPr>
          <t>Se calcula solo (no editar los valores)</t>
        </r>
      </text>
    </comment>
    <comment ref="L46" authorId="0" shapeId="0" xr:uid="{03EAA0B3-1D82-417F-B424-05B04535F9BD}">
      <text>
        <r>
          <rPr>
            <b/>
            <sz val="9"/>
            <color indexed="81"/>
            <rFont val="Tahoma"/>
            <family val="2"/>
          </rPr>
          <t>Porcentaje de incremento del valor con respecto al compuesto anterior. En caso de INTER, es con respecto al C1. En caso de WET, es con respecto a INTER.</t>
        </r>
      </text>
    </comment>
    <comment ref="D48" authorId="0" shapeId="0" xr:uid="{18B7906D-3C07-4D53-9D2D-996BE2D0DECB}">
      <text>
        <r>
          <rPr>
            <b/>
            <sz val="9"/>
            <color indexed="81"/>
            <rFont val="Tahoma"/>
            <family val="2"/>
          </rPr>
          <t>Misma que arriba</t>
        </r>
      </text>
    </comment>
    <comment ref="E48" authorId="0" shapeId="0" xr:uid="{FCA3BF06-6CE4-4C92-9E83-6F4077D963AD}">
      <text>
        <r>
          <rPr>
            <b/>
            <sz val="9"/>
            <color indexed="81"/>
            <rFont val="Tahoma"/>
            <family val="2"/>
          </rPr>
          <t>Es la conductividad de seco + la de humedad</t>
        </r>
      </text>
    </comment>
    <comment ref="F48" authorId="0" shapeId="0" xr:uid="{64472C8A-B259-4757-821F-CB04B5852335}">
      <text>
        <r>
          <rPr>
            <b/>
            <sz val="9"/>
            <color indexed="81"/>
            <rFont val="Tahoma"/>
            <family val="2"/>
          </rPr>
          <t>Es la conductividad de seco + la de humedad + la de agua</t>
        </r>
      </text>
    </comment>
    <comment ref="B61" authorId="0" shapeId="0" xr:uid="{66E002EE-2702-43F8-BC30-4ACB51D8ED5A}">
      <text>
        <r>
          <rPr>
            <b/>
            <sz val="9"/>
            <color indexed="81"/>
            <rFont val="Tahoma"/>
            <family val="2"/>
          </rPr>
          <t>Porcentaje de incremento del valor con respecto al compuesto anterior. En caso de INTER, es con respecto al C1. En caso de WET, es con respecto a INTER.</t>
        </r>
      </text>
    </comment>
    <comment ref="B71" authorId="0" shapeId="0" xr:uid="{F591A82F-8452-4A02-B304-3308BF332CF5}">
      <text>
        <r>
          <rPr>
            <b/>
            <sz val="9"/>
            <color indexed="81"/>
            <rFont val="Tahoma"/>
            <family val="2"/>
          </rPr>
          <t>Porcentaje de incremento del valor con respecto al compuesto anterior. En caso de INTER, es con respecto al C1. En caso de WET, es con respecto a INTER.</t>
        </r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Javibeza</author>
  </authors>
  <commentList>
    <comment ref="E8" authorId="0" shapeId="0" xr:uid="{6027772B-DD76-41E7-B853-A55370A701DC}">
      <text>
        <r>
          <rPr>
            <b/>
            <sz val="9"/>
            <color indexed="81"/>
            <rFont val="Tahoma"/>
            <family val="2"/>
          </rPr>
          <t>Relación del valor entre el tren delantero y el trasero. Debe ser siempre igual para asegurarnos que mantenemos el equilibrio de grip.</t>
        </r>
      </text>
    </comment>
    <comment ref="D9" authorId="0" shapeId="0" xr:uid="{C7FC448F-BA49-48CF-8DAA-9FC17D208C8B}">
      <text>
        <r>
          <rPr>
            <b/>
            <sz val="9"/>
            <color indexed="81"/>
            <rFont val="Tahoma"/>
            <family val="2"/>
          </rPr>
          <t>Porcentaje de incremento del valor con respecto al compuesto anterior. En caso de INTER, es con respecto al C1. En caso de WET, es con respecto a INTER.</t>
        </r>
      </text>
    </comment>
    <comment ref="L9" authorId="0" shapeId="0" xr:uid="{1C635472-3038-4720-9DDA-F15D2B7632B7}">
      <text>
        <r>
          <rPr>
            <b/>
            <sz val="9"/>
            <color indexed="81"/>
            <rFont val="Tahoma"/>
            <family val="2"/>
          </rPr>
          <t>Porcentaje de incremento del valor con respecto al compuesto anterior. En caso de INTER, es con respecto al C1. En caso de WET, es con respecto a INTER.</t>
        </r>
      </text>
    </comment>
    <comment ref="R18" authorId="0" shapeId="0" xr:uid="{1C932A07-6851-48C2-87B4-144F15FB8874}">
      <text>
        <r>
          <rPr>
            <b/>
            <sz val="9"/>
            <color indexed="81"/>
            <rFont val="Tahoma"/>
            <family val="2"/>
          </rPr>
          <t>Se calcula solo (no editar los valores)</t>
        </r>
      </text>
    </comment>
    <comment ref="E19" authorId="0" shapeId="0" xr:uid="{3B8C02FC-A327-4171-9680-375CC506D401}">
      <text>
        <r>
          <rPr>
            <b/>
            <sz val="9"/>
            <color indexed="81"/>
            <rFont val="Tahoma"/>
            <family val="2"/>
          </rPr>
          <t>Relación del valor entre el tren delantero y el trasero. Debe ser siempre igual para asegurarnos que mantenemos el equilibrio de grip.</t>
        </r>
      </text>
    </comment>
    <comment ref="L31" authorId="0" shapeId="0" xr:uid="{FDA1DA4C-3555-4E35-AE41-B3E0E2FEF6B6}">
      <text>
        <r>
          <rPr>
            <b/>
            <sz val="9"/>
            <color indexed="81"/>
            <rFont val="Tahoma"/>
            <family val="2"/>
          </rPr>
          <t>Porcentaje de incremento del valor con respecto al compuesto anterior. En caso de INTER, es con respecto al C1. En caso de WET, es con respecto a INTER.</t>
        </r>
      </text>
    </comment>
    <comment ref="S40" authorId="0" shapeId="0" xr:uid="{F070EA1E-B86A-43A4-AF7D-6B4FB1F9C006}">
      <text>
        <r>
          <rPr>
            <b/>
            <sz val="9"/>
            <color indexed="81"/>
            <rFont val="Tahoma"/>
            <family val="2"/>
          </rPr>
          <t>Temperatura de activación en ºK</t>
        </r>
      </text>
    </comment>
    <comment ref="T40" authorId="0" shapeId="0" xr:uid="{DF7FC610-AB4E-4379-98A5-0D07FF19F0AE}">
      <text>
        <r>
          <rPr>
            <b/>
            <sz val="9"/>
            <color indexed="81"/>
            <rFont val="Tahoma"/>
            <family val="2"/>
          </rPr>
          <t>Acumulación de temperatura por segundo para pasar al siguiente escalón de degradación térmica</t>
        </r>
      </text>
    </comment>
    <comment ref="V40" authorId="0" shapeId="0" xr:uid="{A96F453C-9EA3-49BF-9667-144DA5E4A629}">
      <text>
        <r>
          <rPr>
            <b/>
            <sz val="9"/>
            <color indexed="81"/>
            <rFont val="Tahoma"/>
            <family val="2"/>
          </rPr>
          <t>Temperatura de activación en ºC</t>
        </r>
      </text>
    </comment>
    <comment ref="N42" authorId="0" shapeId="0" xr:uid="{992D7405-2D70-4585-8C23-162511FB5E0F}">
      <text>
        <r>
          <rPr>
            <b/>
            <sz val="9"/>
            <color indexed="81"/>
            <rFont val="Tahoma"/>
            <family val="2"/>
          </rPr>
          <t>Como tienen diferentes valores de grip y el motor siempre empuja igual, las gomas duras tienden a gastarse más de atrás cuanto menos grip tiene el compuesto, por lo que deben compensarse las abrasiones. Una goma blanda debe tener más desgaste atrás que una goma dura o de lluvia, que agarran menos.</t>
        </r>
      </text>
    </comment>
    <comment ref="K45" authorId="0" shapeId="0" xr:uid="{EDE4DF6F-DCF3-4E2E-A650-5C0E9AB6C643}">
      <text>
        <r>
          <rPr>
            <b/>
            <sz val="9"/>
            <color indexed="81"/>
            <rFont val="Tahoma"/>
            <family val="2"/>
          </rPr>
          <t>Es la media de abrasión de Front y Rear</t>
        </r>
      </text>
    </comment>
    <comment ref="B46" authorId="0" shapeId="0" xr:uid="{945DF7FD-FF0F-4FD6-BA7E-06ADCD06C2DF}">
      <text>
        <r>
          <rPr>
            <b/>
            <sz val="9"/>
            <color indexed="81"/>
            <rFont val="Tahoma"/>
            <family val="2"/>
          </rPr>
          <t>Se calcula solo (no editar los valores)</t>
        </r>
      </text>
    </comment>
    <comment ref="L46" authorId="0" shapeId="0" xr:uid="{75B2F30D-D50A-46BE-9AE4-CD0FD591F354}">
      <text>
        <r>
          <rPr>
            <b/>
            <sz val="9"/>
            <color indexed="81"/>
            <rFont val="Tahoma"/>
            <family val="2"/>
          </rPr>
          <t>Porcentaje de incremento del valor con respecto al compuesto anterior. En caso de INTER, es con respecto al C1. En caso de WET, es con respecto a INTER.</t>
        </r>
      </text>
    </comment>
    <comment ref="D48" authorId="0" shapeId="0" xr:uid="{FA79BD7A-B7F4-4C9B-A44B-981863DCB8D1}">
      <text>
        <r>
          <rPr>
            <b/>
            <sz val="9"/>
            <color indexed="81"/>
            <rFont val="Tahoma"/>
            <family val="2"/>
          </rPr>
          <t>Misma que arriba</t>
        </r>
      </text>
    </comment>
    <comment ref="E48" authorId="0" shapeId="0" xr:uid="{04B85198-E5D5-4271-A83E-FFDB9E14857D}">
      <text>
        <r>
          <rPr>
            <b/>
            <sz val="9"/>
            <color indexed="81"/>
            <rFont val="Tahoma"/>
            <family val="2"/>
          </rPr>
          <t>Es la conductividad de seco + la de humedad</t>
        </r>
      </text>
    </comment>
    <comment ref="F48" authorId="0" shapeId="0" xr:uid="{5F4F4EFC-B7FD-45EB-A8ED-76E83E6D6C42}">
      <text>
        <r>
          <rPr>
            <b/>
            <sz val="9"/>
            <color indexed="81"/>
            <rFont val="Tahoma"/>
            <family val="2"/>
          </rPr>
          <t>Es la conductividad de seco + la de humedad + la de agua</t>
        </r>
      </text>
    </comment>
    <comment ref="B61" authorId="0" shapeId="0" xr:uid="{4659FEA8-8F37-4988-B98D-63FCF205F9EE}">
      <text>
        <r>
          <rPr>
            <b/>
            <sz val="9"/>
            <color indexed="81"/>
            <rFont val="Tahoma"/>
            <family val="2"/>
          </rPr>
          <t>Porcentaje de incremento del valor con respecto al compuesto anterior. En caso de INTER, es con respecto al C1. En caso de WET, es con respecto a INTER.</t>
        </r>
      </text>
    </comment>
    <comment ref="B71" authorId="0" shapeId="0" xr:uid="{A2EDCAC0-AA74-4466-9C51-F94DDAE10FC1}">
      <text>
        <r>
          <rPr>
            <b/>
            <sz val="9"/>
            <color indexed="81"/>
            <rFont val="Tahoma"/>
            <family val="2"/>
          </rPr>
          <t>Porcentaje de incremento del valor con respecto al compuesto anterior. En caso de INTER, es con respecto al C1. En caso de WET, es con respecto a INTER.</t>
        </r>
      </text>
    </comment>
  </commentList>
</comments>
</file>

<file path=xl/comments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Javibeza</author>
  </authors>
  <commentList>
    <comment ref="E8" authorId="0" shapeId="0" xr:uid="{2D96F9AD-EC1E-41CF-8F50-2A0B91AB5708}">
      <text>
        <r>
          <rPr>
            <b/>
            <sz val="9"/>
            <color indexed="81"/>
            <rFont val="Tahoma"/>
            <family val="2"/>
          </rPr>
          <t>Relación del valor entre el tren delantero y el trasero. Debe ser siempre igual para asegurarnos que mantenemos el equilibrio de grip.</t>
        </r>
      </text>
    </comment>
    <comment ref="D9" authorId="0" shapeId="0" xr:uid="{84F67793-6F73-42F6-88F4-25341B77995B}">
      <text>
        <r>
          <rPr>
            <b/>
            <sz val="9"/>
            <color indexed="81"/>
            <rFont val="Tahoma"/>
            <family val="2"/>
          </rPr>
          <t>Porcentaje de incremento del valor con respecto al compuesto anterior. En caso de INTER, es con respecto al C1. En caso de WET, es con respecto a INTER.</t>
        </r>
      </text>
    </comment>
    <comment ref="L9" authorId="0" shapeId="0" xr:uid="{9FBC5F1C-FD2F-44CF-B48E-6475D978B81C}">
      <text>
        <r>
          <rPr>
            <b/>
            <sz val="9"/>
            <color indexed="81"/>
            <rFont val="Tahoma"/>
            <family val="2"/>
          </rPr>
          <t>Porcentaje de incremento del valor con respecto al compuesto anterior. En caso de INTER, es con respecto al C1. En caso de WET, es con respecto a INTER.</t>
        </r>
      </text>
    </comment>
    <comment ref="R18" authorId="0" shapeId="0" xr:uid="{20EAF4BA-A8CE-4B3B-A55E-023E76C7865B}">
      <text>
        <r>
          <rPr>
            <b/>
            <sz val="9"/>
            <color indexed="81"/>
            <rFont val="Tahoma"/>
            <family val="2"/>
          </rPr>
          <t>Se calcula solo (no editar los valores)</t>
        </r>
      </text>
    </comment>
    <comment ref="E19" authorId="0" shapeId="0" xr:uid="{3CF19230-610D-4C39-B85B-3C5E3E07EA62}">
      <text>
        <r>
          <rPr>
            <b/>
            <sz val="9"/>
            <color indexed="81"/>
            <rFont val="Tahoma"/>
            <family val="2"/>
          </rPr>
          <t>Relación del valor entre el tren delantero y el trasero. Debe ser siempre igual para asegurarnos que mantenemos el equilibrio de grip.</t>
        </r>
      </text>
    </comment>
    <comment ref="L31" authorId="0" shapeId="0" xr:uid="{F8C5B1BE-A28B-40DF-9348-1E548F83F32B}">
      <text>
        <r>
          <rPr>
            <b/>
            <sz val="9"/>
            <color indexed="81"/>
            <rFont val="Tahoma"/>
            <family val="2"/>
          </rPr>
          <t>Porcentaje de incremento del valor con respecto al compuesto anterior. En caso de INTER, es con respecto al C1. En caso de WET, es con respecto a INTER.</t>
        </r>
      </text>
    </comment>
    <comment ref="S40" authorId="0" shapeId="0" xr:uid="{597824EA-1DA9-41CC-9401-D882DFBE9434}">
      <text>
        <r>
          <rPr>
            <b/>
            <sz val="9"/>
            <color indexed="81"/>
            <rFont val="Tahoma"/>
            <family val="2"/>
          </rPr>
          <t>Temperatura de activación en ºK</t>
        </r>
      </text>
    </comment>
    <comment ref="T40" authorId="0" shapeId="0" xr:uid="{AA74CAF3-AF83-476C-81AE-C962043AB37F}">
      <text>
        <r>
          <rPr>
            <b/>
            <sz val="9"/>
            <color indexed="81"/>
            <rFont val="Tahoma"/>
            <family val="2"/>
          </rPr>
          <t>Acumulación de temperatura por segundo para pasar al siguiente escalón de degradación térmica</t>
        </r>
      </text>
    </comment>
    <comment ref="V40" authorId="0" shapeId="0" xr:uid="{E572D400-54E6-4DE9-A317-622690FD9B20}">
      <text>
        <r>
          <rPr>
            <b/>
            <sz val="9"/>
            <color indexed="81"/>
            <rFont val="Tahoma"/>
            <family val="2"/>
          </rPr>
          <t>Temperatura de activación en ºC</t>
        </r>
      </text>
    </comment>
    <comment ref="N42" authorId="0" shapeId="0" xr:uid="{17E04FD8-8C57-4BDB-8AB7-CF23F5882997}">
      <text>
        <r>
          <rPr>
            <b/>
            <sz val="9"/>
            <color indexed="81"/>
            <rFont val="Tahoma"/>
            <family val="2"/>
          </rPr>
          <t>Como tienen diferentes valores de grip y el motor siempre empuja igual, las gomas duras tienden a gastarse más de atrás cuanto menos grip tiene el compuesto, por lo que deben compensarse las abrasiones. Una goma blanda debe tener más desgaste atrás que una goma dura o de lluvia, que agarran menos.</t>
        </r>
      </text>
    </comment>
    <comment ref="K45" authorId="0" shapeId="0" xr:uid="{308409E6-8766-4B10-9BBB-C929D31C1AC1}">
      <text>
        <r>
          <rPr>
            <b/>
            <sz val="9"/>
            <color indexed="81"/>
            <rFont val="Tahoma"/>
            <family val="2"/>
          </rPr>
          <t>Es la media de abrasión de Front y Rear</t>
        </r>
      </text>
    </comment>
    <comment ref="B46" authorId="0" shapeId="0" xr:uid="{B487871D-40BB-4B73-BFD7-E707A067CF68}">
      <text>
        <r>
          <rPr>
            <b/>
            <sz val="9"/>
            <color indexed="81"/>
            <rFont val="Tahoma"/>
            <family val="2"/>
          </rPr>
          <t>Se calcula solo (no editar los valores)</t>
        </r>
      </text>
    </comment>
    <comment ref="L46" authorId="0" shapeId="0" xr:uid="{358AAE71-22AA-4793-BBE4-6066A53EDFE0}">
      <text>
        <r>
          <rPr>
            <b/>
            <sz val="9"/>
            <color indexed="81"/>
            <rFont val="Tahoma"/>
            <family val="2"/>
          </rPr>
          <t>Porcentaje de incremento del valor con respecto al compuesto anterior. En caso de INTER, es con respecto al C1. En caso de WET, es con respecto a INTER.</t>
        </r>
      </text>
    </comment>
    <comment ref="D48" authorId="0" shapeId="0" xr:uid="{BD6253EC-929E-4D1C-A21D-38A52931FB39}">
      <text>
        <r>
          <rPr>
            <b/>
            <sz val="9"/>
            <color indexed="81"/>
            <rFont val="Tahoma"/>
            <family val="2"/>
          </rPr>
          <t>Misma que arriba</t>
        </r>
      </text>
    </comment>
    <comment ref="E48" authorId="0" shapeId="0" xr:uid="{86DDCF0D-72C3-4F8B-B335-520BE4DDBBC5}">
      <text>
        <r>
          <rPr>
            <b/>
            <sz val="9"/>
            <color indexed="81"/>
            <rFont val="Tahoma"/>
            <family val="2"/>
          </rPr>
          <t>Es la conductividad de seco + la de humedad</t>
        </r>
      </text>
    </comment>
    <comment ref="F48" authorId="0" shapeId="0" xr:uid="{5FB89B99-68CD-464F-9DE0-746B52CE08F8}">
      <text>
        <r>
          <rPr>
            <b/>
            <sz val="9"/>
            <color indexed="81"/>
            <rFont val="Tahoma"/>
            <family val="2"/>
          </rPr>
          <t>Es la conductividad de seco + la de humedad + la de agua</t>
        </r>
      </text>
    </comment>
    <comment ref="B61" authorId="0" shapeId="0" xr:uid="{662A8728-D0F3-4C14-B992-8EEA702616E4}">
      <text>
        <r>
          <rPr>
            <b/>
            <sz val="9"/>
            <color indexed="81"/>
            <rFont val="Tahoma"/>
            <family val="2"/>
          </rPr>
          <t>Porcentaje de incremento del valor con respecto al compuesto anterior. En caso de INTER, es con respecto al C1. En caso de WET, es con respecto a INTER.</t>
        </r>
      </text>
    </comment>
    <comment ref="B71" authorId="0" shapeId="0" xr:uid="{9973BB7D-905E-4746-A4DD-063B7C0644B6}">
      <text>
        <r>
          <rPr>
            <b/>
            <sz val="9"/>
            <color indexed="81"/>
            <rFont val="Tahoma"/>
            <family val="2"/>
          </rPr>
          <t>Porcentaje de incremento del valor con respecto al compuesto anterior. En caso de INTER, es con respecto al C1. En caso de WET, es con respecto a INTER.</t>
        </r>
      </text>
    </comment>
  </commentList>
</comments>
</file>

<file path=xl/sharedStrings.xml><?xml version="1.0" encoding="utf-8"?>
<sst xmlns="http://schemas.openxmlformats.org/spreadsheetml/2006/main" count="2572" uniqueCount="103">
  <si>
    <t>GRIP</t>
  </si>
  <si>
    <t>Parámetro:</t>
  </si>
  <si>
    <t>staticbasecoefficient</t>
  </si>
  <si>
    <t>C1</t>
  </si>
  <si>
    <t>C2</t>
  </si>
  <si>
    <t>C3</t>
  </si>
  <si>
    <t>C4</t>
  </si>
  <si>
    <t>C5</t>
  </si>
  <si>
    <t>WET</t>
  </si>
  <si>
    <t>INT</t>
  </si>
  <si>
    <t>FRONT</t>
  </si>
  <si>
    <t>REAR</t>
  </si>
  <si>
    <t>Incremento</t>
  </si>
  <si>
    <t>Relacion F/R</t>
  </si>
  <si>
    <t>slidingbasecoefficient</t>
  </si>
  <si>
    <t>Diferencia GRIP entre compuestos de seco:</t>
  </si>
  <si>
    <t>Diferencia GRIP entre INT-WET:</t>
  </si>
  <si>
    <t>Diferencia GRIP entre C1-INT:</t>
  </si>
  <si>
    <t>CALENTAMIENTO</t>
  </si>
  <si>
    <t>DryTerrainEffect</t>
  </si>
  <si>
    <t>WetTerrainEffect</t>
  </si>
  <si>
    <t>Parámetros:</t>
  </si>
  <si>
    <t>RumbleTerrainEffect, SpecialTerrainEffect</t>
  </si>
  <si>
    <t>CONDUCTANCIA</t>
  </si>
  <si>
    <t>GroundConductance</t>
  </si>
  <si>
    <t>WetConductance</t>
  </si>
  <si>
    <t>C1,C2,C3,C4,C5</t>
  </si>
  <si>
    <t>SECO</t>
  </si>
  <si>
    <t>MULT</t>
  </si>
  <si>
    <t>HUMEDAD</t>
  </si>
  <si>
    <t>AGUA</t>
  </si>
  <si>
    <t>CONDUCTIVIDAD TOTAL</t>
  </si>
  <si>
    <t>CURVA CALOR-GRIP</t>
  </si>
  <si>
    <t>StaticCurve</t>
  </si>
  <si>
    <t>PEAK</t>
  </si>
  <si>
    <t>COLD</t>
  </si>
  <si>
    <t>COLDGRIP</t>
  </si>
  <si>
    <t>PEAKGRIP</t>
  </si>
  <si>
    <t>HOT</t>
  </si>
  <si>
    <t>HOTGRIP</t>
  </si>
  <si>
    <t>FRONT=REAR</t>
  </si>
  <si>
    <t>EN GRADOS CELSIUS</t>
  </si>
  <si>
    <t>DEGRADACIÓN TÉRMICA</t>
  </si>
  <si>
    <t>Degradationcurveparameters</t>
  </si>
  <si>
    <t>TEMP</t>
  </si>
  <si>
    <t>STEP</t>
  </si>
  <si>
    <t>Diferencia</t>
  </si>
  <si>
    <t>CURVA DE GRIP</t>
  </si>
  <si>
    <t>DegradationPerWearFraction</t>
  </si>
  <si>
    <t>Diferencia Front-Rear</t>
  </si>
  <si>
    <t>DegradationPerUnitHistory</t>
  </si>
  <si>
    <r>
      <rPr>
        <b/>
        <sz val="11"/>
        <color theme="9" tint="-0.249977111117893"/>
        <rFont val="Calibri"/>
        <family val="2"/>
        <scheme val="minor"/>
      </rPr>
      <t>INT</t>
    </r>
    <r>
      <rPr>
        <b/>
        <sz val="11"/>
        <rFont val="Calibri"/>
        <family val="2"/>
        <scheme val="minor"/>
      </rPr>
      <t>-</t>
    </r>
    <r>
      <rPr>
        <b/>
        <sz val="11"/>
        <color rgb="FF0070C0"/>
        <rFont val="Calibri"/>
        <family val="2"/>
        <scheme val="minor"/>
      </rPr>
      <t>WET</t>
    </r>
  </si>
  <si>
    <t>ABRASIÓN</t>
  </si>
  <si>
    <t>CELSIUS</t>
  </si>
  <si>
    <t>AbrasionVolumePerUnitEnergy</t>
  </si>
  <si>
    <t>AbrasionCurveWLFStartStep</t>
  </si>
  <si>
    <t>START</t>
  </si>
  <si>
    <t>MEDIA</t>
  </si>
  <si>
    <t>F+R</t>
  </si>
  <si>
    <t>MEDIA F+R</t>
  </si>
  <si>
    <t>CONVERSOR DE ABRASIÓN TGM-EXCEL</t>
  </si>
  <si>
    <t>PROPORCIÓN DESGASTE</t>
  </si>
  <si>
    <t>VALORES</t>
  </si>
  <si>
    <t>DE TGM A EXCEL</t>
  </si>
  <si>
    <t>Sirve para copiar abrasiones del archivo TGM a este excel, modificarlas para volverlo a llevar al TGM</t>
  </si>
  <si>
    <t>RESULTADO</t>
  </si>
  <si>
    <t>1. Pegar en la celda amarilla la línea de texto del TGM (sin saltos de línea)</t>
  </si>
  <si>
    <t>2. Resultado (Copiar de las celdas verdes y pegar VALORES en el destino)</t>
  </si>
  <si>
    <t>DE EXCEL A TGM</t>
  </si>
  <si>
    <t>MODIFICADOR DE ABRASIÓN</t>
  </si>
  <si>
    <t>ANTIGUO</t>
  </si>
  <si>
    <t>MULTIPLICADOR de ABRASIÓN</t>
  </si>
  <si>
    <t>Pegar VALORES antiguos en las celdas amarillas, poner un multiplicador y copiar de las celdas verdes</t>
  </si>
  <si>
    <t>NUEVO</t>
  </si>
  <si>
    <t>1. Pegar VALORES en las celdas amarillas</t>
  </si>
  <si>
    <t>2. Copiar la línea de la celda verde y pegarla en el archivo TGM</t>
  </si>
  <si>
    <t>AbrasionVolumePerUnitEnergy=(3.6040520999005E-9,3.0403851838024E-9,2.5621223459011E-9,2.2205060331142E-9,1.9130513516061E-9,1.6687956879614E-9,1.3972107192981E-9,1.166619708169E-9,9.5994183893099E-10,7.5497205125885E-10,5.9782854737694E-10,4.9192749041301E-10,3.9627492283272E-10,3.4503247591466E-10,3.2453549714744E-10,3.1599508932779E-10,3.2111933401962E-10,3.3307590496712E-10,3.5528096529827E-10,3.8773451501299E-10,4.3385271723925E-10,5.0388406136253E-10,5.7562348704379E-10,6.507790758568E-10,7.327669909257E-10,8.6599735291248E-10,1.0385135908719E-9,1.2913096623341E-9,1.6687956879614E-9,2.1863444018357E-9,2.510879898983E-9,2.8354153961306E-9)</t>
  </si>
  <si>
    <t>Calculador de duración térmica</t>
  </si>
  <si>
    <t>Tª MEDIA</t>
  </si>
  <si>
    <t>50% DUR.</t>
  </si>
  <si>
    <t>OTROS PARÁMETROS</t>
  </si>
  <si>
    <t>MarbleEffectOnEffectiveLoad</t>
  </si>
  <si>
    <t>WLFParameters</t>
  </si>
  <si>
    <t>GrooveEffects</t>
  </si>
  <si>
    <t>GrooveSqrdEffects</t>
  </si>
  <si>
    <t>DampnessEffects</t>
  </si>
  <si>
    <t>TemporaryGripLossForWetness</t>
  </si>
  <si>
    <t>IgnitionParameters</t>
  </si>
  <si>
    <t>DUR.TER. MAXIMA</t>
  </si>
  <si>
    <t>AbrasionVolumePerUnitEnergy=(3.53445425846306E-9,2.98167231282709E-9,2.51264520743827E-9,2.17762584644657E-9,1.87610842155382E-9,1.63656957844473E-9,1.37022918645636E-9,1.14409111778691E-9,9.41404404386847E-10,7.40392787791768E-10,5.8628388173563E-10,4.82427879828166E-10,3.88622458750461E-10,3.38369554601684E-10,3.18268392942211E-10,3.09892908917348E-10,3.14918199332257E-10,3.26643876966985E-10,3.48420135431427E-10,3.80246974725613E-10,4.2547458845957E-10,4.9415355746282E-10,5.645076232711E-10,6.38211882689318E-10,7.1861652932737E-10,8.49274080114156E-10,1.01845885741495E-9,1.26637318454886E-9,1.63656957844473E-9,2.14412391034732E-9,2.46239230328977E-9,2.78066069623148E-9)</t>
  </si>
  <si>
    <t>AbrasionVolumePerUnitEnergy=(1.7169810863848E-9,1.4484484994146E-9,1.2206026680461E-9,1.0578556456399E-9,9.1138332547442E-10,7.950192044539E-10,6.6563532164104E-10,5.5578108151696E-10,4.5731913296125E-10,3.5967091951756E-10,2.8480728921075E-10,2.3435571226485E-10,1.8878654599111E-10,1.643744926302E-10,1.5460967128584E-10,1.5054099572569E-10,1.5298220106176E-10,1.5867834684599E-10,1.6925690330236E-10,1.8471787043098E-10,2.0668871845581E-10,2.4005185804905E-10,2.7422873275434E-10,3.1003307768369E-10,3.4909236306118E-10,4.1256370179956E-10,4.9475094811467E-10,6.1518374469521E-10,7.950192044539E-10,1.0415809433993E-9,1.196190614685E-9,1.3508002859708E-9)</t>
  </si>
  <si>
    <t>22 / 21</t>
  </si>
  <si>
    <t>2022 FEB</t>
  </si>
  <si>
    <t>DIF</t>
  </si>
  <si>
    <t>SECO DEL</t>
  </si>
  <si>
    <t>SECO TRAS</t>
  </si>
  <si>
    <t>2022 FEB24</t>
  </si>
  <si>
    <t>2024/2023</t>
  </si>
  <si>
    <t>Blando</t>
  </si>
  <si>
    <t>Medio</t>
  </si>
  <si>
    <t>Duro</t>
  </si>
  <si>
    <t>24/23</t>
  </si>
  <si>
    <t>SLICKS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</si>
</sst>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0.0000"/>
    <numFmt numFmtId="165" formatCode="0.000%"/>
    <numFmt numFmtId="166" formatCode="0.000"/>
    <numFmt numFmtId="167" formatCode="0.0"/>
    <numFmt numFmtId="168" formatCode="0.0%"/>
    <numFmt numFmtId="169" formatCode="0.0000000000000E+00"/>
    <numFmt numFmtId="170" formatCode="0.0000%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indexed="81"/>
      <name val="Tahoma"/>
      <family val="2"/>
    </font>
    <font>
      <b/>
      <i/>
      <sz val="11"/>
      <color theme="1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1"/>
      <color theme="9" tint="-0.249977111117893"/>
      <name val="Calibri"/>
      <family val="2"/>
      <scheme val="minor"/>
    </font>
    <font>
      <b/>
      <sz val="11"/>
      <name val="Calibri"/>
      <family val="2"/>
      <scheme val="minor"/>
    </font>
    <font>
      <i/>
      <sz val="7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i/>
      <sz val="5"/>
      <color theme="1"/>
      <name val="Calibri"/>
      <family val="2"/>
      <scheme val="minor"/>
    </font>
    <font>
      <sz val="6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9"/>
      <color indexed="81"/>
      <name val="Tahoma"/>
      <family val="2"/>
    </font>
    <font>
      <sz val="11"/>
      <name val="Calibri"/>
      <family val="2"/>
      <scheme val="minor"/>
    </font>
  </fonts>
  <fills count="29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E7FC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D9F1FF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58">
    <xf numFmtId="0" fontId="0" fillId="0" borderId="0" xfId="0"/>
    <xf numFmtId="0" fontId="0" fillId="9" borderId="0" xfId="0" applyFill="1" applyAlignment="1">
      <alignment horizontal="center"/>
    </xf>
    <xf numFmtId="0" fontId="0" fillId="2" borderId="0" xfId="0" applyFill="1" applyAlignment="1">
      <alignment horizontal="center"/>
    </xf>
    <xf numFmtId="0" fontId="0" fillId="20" borderId="0" xfId="0" applyFill="1" applyAlignment="1">
      <alignment horizontal="center"/>
    </xf>
    <xf numFmtId="0" fontId="0" fillId="24" borderId="0" xfId="0" applyFill="1" applyAlignment="1">
      <alignment horizontal="center"/>
    </xf>
    <xf numFmtId="0" fontId="0" fillId="0" borderId="0" xfId="0" applyAlignment="1">
      <alignment horizontal="center"/>
    </xf>
    <xf numFmtId="0" fontId="0" fillId="0" borderId="4" xfId="0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2" fillId="8" borderId="3" xfId="0" applyFont="1" applyFill="1" applyBorder="1" applyAlignment="1">
      <alignment horizontal="center"/>
    </xf>
    <xf numFmtId="0" fontId="2" fillId="4" borderId="3" xfId="0" applyFont="1" applyFill="1" applyBorder="1" applyAlignment="1">
      <alignment horizontal="center"/>
    </xf>
    <xf numFmtId="0" fontId="2" fillId="21" borderId="3" xfId="0" applyFont="1" applyFill="1" applyBorder="1" applyAlignment="1">
      <alignment horizontal="center"/>
    </xf>
    <xf numFmtId="0" fontId="2" fillId="12" borderId="3" xfId="0" applyFont="1" applyFill="1" applyBorder="1" applyAlignment="1">
      <alignment horizontal="center"/>
    </xf>
    <xf numFmtId="0" fontId="2" fillId="7" borderId="3" xfId="0" applyFont="1" applyFill="1" applyBorder="1" applyAlignment="1">
      <alignment horizontal="center"/>
    </xf>
    <xf numFmtId="0" fontId="2" fillId="5" borderId="3" xfId="0" applyFont="1" applyFill="1" applyBorder="1" applyAlignment="1">
      <alignment horizontal="center"/>
    </xf>
    <xf numFmtId="0" fontId="2" fillId="22" borderId="3" xfId="0" applyFont="1" applyFill="1" applyBorder="1" applyAlignment="1">
      <alignment horizontal="center"/>
    </xf>
    <xf numFmtId="165" fontId="0" fillId="7" borderId="3" xfId="1" applyNumberFormat="1" applyFont="1" applyFill="1" applyBorder="1" applyAlignment="1" applyProtection="1">
      <alignment horizontal="center"/>
    </xf>
    <xf numFmtId="0" fontId="2" fillId="3" borderId="3" xfId="0" applyFont="1" applyFill="1" applyBorder="1" applyAlignment="1">
      <alignment horizontal="center" vertical="center"/>
    </xf>
    <xf numFmtId="165" fontId="0" fillId="6" borderId="4" xfId="1" applyNumberFormat="1" applyFont="1" applyFill="1" applyBorder="1" applyAlignment="1" applyProtection="1">
      <alignment horizontal="center"/>
    </xf>
    <xf numFmtId="165" fontId="0" fillId="6" borderId="3" xfId="1" applyNumberFormat="1" applyFont="1" applyFill="1" applyBorder="1" applyAlignment="1" applyProtection="1">
      <alignment horizontal="center"/>
    </xf>
    <xf numFmtId="0" fontId="2" fillId="4" borderId="3" xfId="0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/>
    </xf>
    <xf numFmtId="166" fontId="2" fillId="0" borderId="3" xfId="0" applyNumberFormat="1" applyFont="1" applyBorder="1" applyAlignment="1">
      <alignment horizontal="center"/>
    </xf>
    <xf numFmtId="165" fontId="2" fillId="0" borderId="6" xfId="0" applyNumberFormat="1" applyFont="1" applyBorder="1" applyAlignment="1">
      <alignment horizontal="center"/>
    </xf>
    <xf numFmtId="0" fontId="0" fillId="23" borderId="0" xfId="0" applyFill="1" applyAlignment="1">
      <alignment horizontal="center"/>
    </xf>
    <xf numFmtId="0" fontId="0" fillId="26" borderId="0" xfId="0" applyFill="1" applyAlignment="1">
      <alignment horizontal="center"/>
    </xf>
    <xf numFmtId="0" fontId="0" fillId="10" borderId="0" xfId="0" applyFill="1" applyAlignment="1">
      <alignment horizontal="center"/>
    </xf>
    <xf numFmtId="0" fontId="2" fillId="14" borderId="3" xfId="0" applyFont="1" applyFill="1" applyBorder="1" applyAlignment="1">
      <alignment horizontal="center"/>
    </xf>
    <xf numFmtId="0" fontId="2" fillId="15" borderId="3" xfId="0" applyFont="1" applyFill="1" applyBorder="1" applyAlignment="1">
      <alignment horizontal="center"/>
    </xf>
    <xf numFmtId="0" fontId="2" fillId="17" borderId="3" xfId="0" applyFont="1" applyFill="1" applyBorder="1" applyAlignment="1">
      <alignment horizontal="center"/>
    </xf>
    <xf numFmtId="0" fontId="2" fillId="16" borderId="3" xfId="0" applyFont="1" applyFill="1" applyBorder="1" applyAlignment="1">
      <alignment horizontal="center"/>
    </xf>
    <xf numFmtId="0" fontId="2" fillId="11" borderId="3" xfId="0" applyFont="1" applyFill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0" fillId="6" borderId="3" xfId="1" applyNumberFormat="1" applyFont="1" applyFill="1" applyBorder="1" applyAlignment="1" applyProtection="1">
      <alignment horizontal="center"/>
    </xf>
    <xf numFmtId="0" fontId="5" fillId="0" borderId="3" xfId="0" applyFont="1" applyBorder="1" applyAlignment="1">
      <alignment horizontal="center"/>
    </xf>
    <xf numFmtId="0" fontId="7" fillId="25" borderId="3" xfId="0" applyFont="1" applyFill="1" applyBorder="1" applyAlignment="1">
      <alignment horizontal="center"/>
    </xf>
    <xf numFmtId="11" fontId="0" fillId="0" borderId="3" xfId="0" applyNumberFormat="1" applyBorder="1"/>
    <xf numFmtId="168" fontId="0" fillId="7" borderId="3" xfId="1" applyNumberFormat="1" applyFont="1" applyFill="1" applyBorder="1" applyAlignment="1" applyProtection="1">
      <alignment horizontal="center"/>
    </xf>
    <xf numFmtId="9" fontId="0" fillId="6" borderId="3" xfId="1" applyFont="1" applyFill="1" applyBorder="1" applyAlignment="1" applyProtection="1">
      <alignment horizontal="center"/>
    </xf>
    <xf numFmtId="0" fontId="2" fillId="18" borderId="3" xfId="0" applyFont="1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18" borderId="3" xfId="0" applyFill="1" applyBorder="1" applyAlignment="1">
      <alignment horizontal="center"/>
    </xf>
    <xf numFmtId="9" fontId="0" fillId="6" borderId="4" xfId="1" applyFont="1" applyFill="1" applyBorder="1" applyAlignment="1" applyProtection="1">
      <alignment horizontal="center"/>
    </xf>
    <xf numFmtId="0" fontId="0" fillId="12" borderId="0" xfId="0" applyFill="1" applyAlignment="1">
      <alignment horizontal="center"/>
    </xf>
    <xf numFmtId="0" fontId="8" fillId="0" borderId="3" xfId="0" applyFont="1" applyBorder="1" applyAlignment="1">
      <alignment horizontal="center" vertical="center"/>
    </xf>
    <xf numFmtId="0" fontId="9" fillId="12" borderId="0" xfId="0" applyFont="1" applyFill="1" applyAlignment="1">
      <alignment horizontal="center"/>
    </xf>
    <xf numFmtId="169" fontId="10" fillId="0" borderId="3" xfId="0" applyNumberFormat="1" applyFont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2" fillId="26" borderId="6" xfId="0" applyFont="1" applyFill="1" applyBorder="1" applyAlignment="1">
      <alignment horizontal="center"/>
    </xf>
    <xf numFmtId="0" fontId="2" fillId="0" borderId="7" xfId="0" applyFont="1" applyBorder="1" applyAlignment="1">
      <alignment horizontal="center"/>
    </xf>
    <xf numFmtId="11" fontId="0" fillId="7" borderId="3" xfId="0" applyNumberFormat="1" applyFill="1" applyBorder="1"/>
    <xf numFmtId="9" fontId="2" fillId="0" borderId="3" xfId="1" applyFont="1" applyFill="1" applyBorder="1" applyAlignment="1" applyProtection="1">
      <alignment horizontal="center"/>
    </xf>
    <xf numFmtId="11" fontId="0" fillId="12" borderId="0" xfId="0" applyNumberFormat="1" applyFill="1" applyAlignment="1">
      <alignment horizontal="center"/>
    </xf>
    <xf numFmtId="164" fontId="0" fillId="2" borderId="3" xfId="0" applyNumberFormat="1" applyFill="1" applyBorder="1" applyAlignment="1" applyProtection="1">
      <alignment horizontal="center"/>
      <protection locked="0"/>
    </xf>
    <xf numFmtId="164" fontId="0" fillId="5" borderId="3" xfId="0" applyNumberFormat="1" applyFill="1" applyBorder="1" applyAlignment="1" applyProtection="1">
      <alignment horizontal="center"/>
      <protection locked="0"/>
    </xf>
    <xf numFmtId="166" fontId="0" fillId="2" borderId="3" xfId="0" applyNumberFormat="1" applyFill="1" applyBorder="1" applyAlignment="1" applyProtection="1">
      <alignment horizontal="center"/>
      <protection locked="0"/>
    </xf>
    <xf numFmtId="166" fontId="0" fillId="5" borderId="3" xfId="0" applyNumberFormat="1" applyFill="1" applyBorder="1" applyAlignment="1" applyProtection="1">
      <alignment horizontal="center"/>
      <protection locked="0"/>
    </xf>
    <xf numFmtId="0" fontId="0" fillId="0" borderId="3" xfId="0" applyBorder="1" applyAlignment="1" applyProtection="1">
      <alignment horizontal="center"/>
      <protection locked="0"/>
    </xf>
    <xf numFmtId="166" fontId="0" fillId="0" borderId="3" xfId="0" applyNumberFormat="1" applyBorder="1" applyAlignment="1" applyProtection="1">
      <alignment horizontal="center"/>
      <protection locked="0"/>
    </xf>
    <xf numFmtId="1" fontId="0" fillId="5" borderId="3" xfId="0" applyNumberFormat="1" applyFill="1" applyBorder="1" applyAlignment="1" applyProtection="1">
      <alignment horizontal="center"/>
      <protection locked="0"/>
    </xf>
    <xf numFmtId="166" fontId="0" fillId="11" borderId="3" xfId="0" applyNumberFormat="1" applyFill="1" applyBorder="1" applyAlignment="1" applyProtection="1">
      <alignment horizontal="center"/>
      <protection locked="0"/>
    </xf>
    <xf numFmtId="1" fontId="0" fillId="12" borderId="3" xfId="0" applyNumberFormat="1" applyFill="1" applyBorder="1" applyAlignment="1" applyProtection="1">
      <alignment horizontal="center"/>
      <protection locked="0"/>
    </xf>
    <xf numFmtId="1" fontId="0" fillId="13" borderId="3" xfId="0" applyNumberFormat="1" applyFill="1" applyBorder="1" applyAlignment="1" applyProtection="1">
      <alignment horizontal="center"/>
      <protection locked="0"/>
    </xf>
    <xf numFmtId="11" fontId="0" fillId="0" borderId="3" xfId="0" applyNumberFormat="1" applyBorder="1" applyProtection="1">
      <protection locked="0"/>
    </xf>
    <xf numFmtId="11" fontId="0" fillId="0" borderId="3" xfId="0" applyNumberFormat="1" applyBorder="1" applyAlignment="1" applyProtection="1">
      <alignment wrapText="1"/>
      <protection locked="0"/>
    </xf>
    <xf numFmtId="11" fontId="0" fillId="2" borderId="3" xfId="0" applyNumberFormat="1" applyFill="1" applyBorder="1" applyProtection="1">
      <protection locked="0"/>
    </xf>
    <xf numFmtId="167" fontId="0" fillId="0" borderId="3" xfId="0" applyNumberFormat="1" applyBorder="1" applyAlignment="1" applyProtection="1">
      <alignment horizontal="center"/>
      <protection locked="0"/>
    </xf>
    <xf numFmtId="2" fontId="0" fillId="5" borderId="3" xfId="0" applyNumberFormat="1" applyFill="1" applyBorder="1" applyAlignment="1" applyProtection="1">
      <alignment horizontal="center"/>
      <protection locked="0"/>
    </xf>
    <xf numFmtId="2" fontId="0" fillId="2" borderId="3" xfId="0" applyNumberFormat="1" applyFill="1" applyBorder="1" applyAlignment="1" applyProtection="1">
      <alignment horizontal="center"/>
      <protection locked="0"/>
    </xf>
    <xf numFmtId="0" fontId="0" fillId="7" borderId="0" xfId="0" applyFill="1" applyAlignment="1">
      <alignment horizontal="center"/>
    </xf>
    <xf numFmtId="0" fontId="0" fillId="8" borderId="0" xfId="0" applyFill="1" applyAlignment="1">
      <alignment horizontal="center"/>
    </xf>
    <xf numFmtId="166" fontId="0" fillId="12" borderId="3" xfId="0" applyNumberFormat="1" applyFill="1" applyBorder="1" applyAlignment="1" applyProtection="1">
      <alignment horizontal="center"/>
      <protection locked="0"/>
    </xf>
    <xf numFmtId="2" fontId="0" fillId="13" borderId="3" xfId="0" applyNumberFormat="1" applyFill="1" applyBorder="1" applyAlignment="1" applyProtection="1">
      <alignment horizontal="center"/>
      <protection locked="0"/>
    </xf>
    <xf numFmtId="166" fontId="0" fillId="13" borderId="3" xfId="0" applyNumberFormat="1" applyFill="1" applyBorder="1" applyAlignment="1" applyProtection="1">
      <alignment horizontal="center"/>
      <protection locked="0"/>
    </xf>
    <xf numFmtId="166" fontId="0" fillId="12" borderId="9" xfId="0" applyNumberFormat="1" applyFill="1" applyBorder="1" applyAlignment="1" applyProtection="1">
      <alignment horizontal="center"/>
      <protection locked="0"/>
    </xf>
    <xf numFmtId="166" fontId="0" fillId="22" borderId="9" xfId="0" applyNumberFormat="1" applyFill="1" applyBorder="1" applyAlignment="1" applyProtection="1">
      <alignment horizontal="center"/>
      <protection locked="0"/>
    </xf>
    <xf numFmtId="166" fontId="0" fillId="23" borderId="9" xfId="0" applyNumberFormat="1" applyFill="1" applyBorder="1" applyAlignment="1" applyProtection="1">
      <alignment horizontal="center"/>
      <protection locked="0"/>
    </xf>
    <xf numFmtId="166" fontId="0" fillId="27" borderId="9" xfId="0" applyNumberFormat="1" applyFill="1" applyBorder="1" applyAlignment="1" applyProtection="1">
      <alignment horizontal="center"/>
      <protection locked="0"/>
    </xf>
    <xf numFmtId="0" fontId="12" fillId="0" borderId="3" xfId="0" applyFont="1" applyBorder="1" applyAlignment="1">
      <alignment horizontal="center" vertical="center" wrapText="1"/>
    </xf>
    <xf numFmtId="166" fontId="2" fillId="22" borderId="9" xfId="0" applyNumberFormat="1" applyFont="1" applyFill="1" applyBorder="1" applyAlignment="1" applyProtection="1">
      <alignment horizontal="center"/>
      <protection locked="0"/>
    </xf>
    <xf numFmtId="166" fontId="2" fillId="23" borderId="9" xfId="0" applyNumberFormat="1" applyFont="1" applyFill="1" applyBorder="1" applyAlignment="1" applyProtection="1">
      <alignment horizontal="center"/>
      <protection locked="0"/>
    </xf>
    <xf numFmtId="166" fontId="2" fillId="27" borderId="9" xfId="0" applyNumberFormat="1" applyFont="1" applyFill="1" applyBorder="1" applyAlignment="1" applyProtection="1">
      <alignment horizontal="center"/>
      <protection locked="0"/>
    </xf>
    <xf numFmtId="166" fontId="2" fillId="12" borderId="9" xfId="0" applyNumberFormat="1" applyFont="1" applyFill="1" applyBorder="1" applyAlignment="1" applyProtection="1">
      <alignment horizontal="center"/>
      <protection locked="0"/>
    </xf>
    <xf numFmtId="166" fontId="2" fillId="5" borderId="3" xfId="0" applyNumberFormat="1" applyFont="1" applyFill="1" applyBorder="1" applyAlignment="1" applyProtection="1">
      <alignment horizontal="center"/>
      <protection locked="0"/>
    </xf>
    <xf numFmtId="166" fontId="2" fillId="11" borderId="3" xfId="0" applyNumberFormat="1" applyFont="1" applyFill="1" applyBorder="1" applyAlignment="1" applyProtection="1">
      <alignment horizontal="center"/>
      <protection locked="0"/>
    </xf>
    <xf numFmtId="166" fontId="2" fillId="12" borderId="3" xfId="0" applyNumberFormat="1" applyFont="1" applyFill="1" applyBorder="1" applyAlignment="1" applyProtection="1">
      <alignment horizontal="center"/>
      <protection locked="0"/>
    </xf>
    <xf numFmtId="166" fontId="2" fillId="13" borderId="3" xfId="0" applyNumberFormat="1" applyFont="1" applyFill="1" applyBorder="1" applyAlignment="1" applyProtection="1">
      <alignment horizontal="center"/>
      <protection locked="0"/>
    </xf>
    <xf numFmtId="2" fontId="0" fillId="27" borderId="9" xfId="0" applyNumberFormat="1" applyFill="1" applyBorder="1" applyAlignment="1" applyProtection="1">
      <alignment horizontal="center"/>
      <protection locked="0"/>
    </xf>
    <xf numFmtId="2" fontId="2" fillId="27" borderId="9" xfId="0" applyNumberFormat="1" applyFont="1" applyFill="1" applyBorder="1" applyAlignment="1" applyProtection="1">
      <alignment horizontal="center"/>
      <protection locked="0"/>
    </xf>
    <xf numFmtId="2" fontId="2" fillId="13" borderId="3" xfId="0" applyNumberFormat="1" applyFont="1" applyFill="1" applyBorder="1" applyAlignment="1" applyProtection="1">
      <alignment horizontal="center"/>
      <protection locked="0"/>
    </xf>
    <xf numFmtId="1" fontId="0" fillId="19" borderId="3" xfId="0" applyNumberFormat="1" applyFill="1" applyBorder="1" applyAlignment="1">
      <alignment horizontal="center"/>
    </xf>
    <xf numFmtId="0" fontId="0" fillId="0" borderId="3" xfId="0" applyBorder="1"/>
    <xf numFmtId="0" fontId="2" fillId="4" borderId="4" xfId="0" applyFont="1" applyFill="1" applyBorder="1" applyAlignment="1">
      <alignment horizontal="center"/>
    </xf>
    <xf numFmtId="164" fontId="0" fillId="5" borderId="4" xfId="0" applyNumberFormat="1" applyFill="1" applyBorder="1" applyAlignment="1" applyProtection="1">
      <alignment horizontal="center"/>
      <protection locked="0"/>
    </xf>
    <xf numFmtId="0" fontId="2" fillId="3" borderId="7" xfId="0" applyFont="1" applyFill="1" applyBorder="1" applyAlignment="1">
      <alignment horizontal="center"/>
    </xf>
    <xf numFmtId="164" fontId="0" fillId="2" borderId="7" xfId="0" applyNumberFormat="1" applyFill="1" applyBorder="1" applyAlignment="1" applyProtection="1">
      <alignment horizontal="center"/>
      <protection locked="0"/>
    </xf>
    <xf numFmtId="164" fontId="0" fillId="13" borderId="3" xfId="0" applyNumberFormat="1" applyFill="1" applyBorder="1"/>
    <xf numFmtId="9" fontId="0" fillId="0" borderId="3" xfId="1" applyFont="1" applyBorder="1"/>
    <xf numFmtId="11" fontId="0" fillId="0" borderId="0" xfId="0" applyNumberFormat="1" applyAlignment="1">
      <alignment horizontal="center"/>
    </xf>
    <xf numFmtId="0" fontId="0" fillId="0" borderId="3" xfId="0" applyBorder="1" applyAlignment="1">
      <alignment horizontal="right"/>
    </xf>
    <xf numFmtId="170" fontId="0" fillId="0" borderId="3" xfId="1" applyNumberFormat="1" applyFont="1" applyBorder="1"/>
    <xf numFmtId="164" fontId="14" fillId="5" borderId="3" xfId="0" applyNumberFormat="1" applyFont="1" applyFill="1" applyBorder="1" applyAlignment="1" applyProtection="1">
      <alignment horizontal="center"/>
      <protection locked="0"/>
    </xf>
    <xf numFmtId="166" fontId="14" fillId="2" borderId="3" xfId="0" applyNumberFormat="1" applyFont="1" applyFill="1" applyBorder="1" applyAlignment="1" applyProtection="1">
      <alignment horizontal="center"/>
      <protection locked="0"/>
    </xf>
    <xf numFmtId="166" fontId="14" fillId="5" borderId="3" xfId="0" applyNumberFormat="1" applyFont="1" applyFill="1" applyBorder="1" applyAlignment="1" applyProtection="1">
      <alignment horizontal="center"/>
      <protection locked="0"/>
    </xf>
    <xf numFmtId="11" fontId="0" fillId="0" borderId="0" xfId="0" applyNumberFormat="1"/>
    <xf numFmtId="164" fontId="14" fillId="2" borderId="3" xfId="0" applyNumberFormat="1" applyFont="1" applyFill="1" applyBorder="1" applyAlignment="1" applyProtection="1">
      <alignment horizontal="center"/>
      <protection locked="0"/>
    </xf>
    <xf numFmtId="11" fontId="14" fillId="0" borderId="3" xfId="0" applyNumberFormat="1" applyFont="1" applyBorder="1" applyProtection="1">
      <protection locked="0"/>
    </xf>
    <xf numFmtId="0" fontId="14" fillId="0" borderId="3" xfId="0" applyFont="1" applyBorder="1" applyAlignment="1" applyProtection="1">
      <alignment horizontal="center"/>
      <protection locked="0"/>
    </xf>
    <xf numFmtId="164" fontId="2" fillId="0" borderId="3" xfId="0" applyNumberFormat="1" applyFont="1" applyBorder="1" applyAlignment="1">
      <alignment horizontal="center"/>
    </xf>
    <xf numFmtId="1" fontId="14" fillId="5" borderId="3" xfId="0" applyNumberFormat="1" applyFont="1" applyFill="1" applyBorder="1" applyAlignment="1" applyProtection="1">
      <alignment horizontal="center"/>
      <protection locked="0"/>
    </xf>
    <xf numFmtId="166" fontId="14" fillId="11" borderId="3" xfId="0" applyNumberFormat="1" applyFont="1" applyFill="1" applyBorder="1" applyAlignment="1" applyProtection="1">
      <alignment horizontal="center"/>
      <protection locked="0"/>
    </xf>
    <xf numFmtId="1" fontId="14" fillId="12" borderId="3" xfId="0" applyNumberFormat="1" applyFont="1" applyFill="1" applyBorder="1" applyAlignment="1" applyProtection="1">
      <alignment horizontal="center"/>
      <protection locked="0"/>
    </xf>
    <xf numFmtId="1" fontId="14" fillId="13" borderId="3" xfId="0" applyNumberFormat="1" applyFont="1" applyFill="1" applyBorder="1" applyAlignment="1" applyProtection="1">
      <alignment horizontal="center"/>
      <protection locked="0"/>
    </xf>
    <xf numFmtId="164" fontId="14" fillId="0" borderId="3" xfId="0" applyNumberFormat="1" applyFont="1" applyBorder="1" applyAlignment="1" applyProtection="1">
      <alignment horizontal="center"/>
      <protection locked="0"/>
    </xf>
    <xf numFmtId="166" fontId="14" fillId="0" borderId="3" xfId="0" applyNumberFormat="1" applyFont="1" applyBorder="1" applyAlignment="1" applyProtection="1">
      <alignment horizontal="center"/>
      <protection locked="0"/>
    </xf>
    <xf numFmtId="165" fontId="14" fillId="6" borderId="4" xfId="1" applyNumberFormat="1" applyFont="1" applyFill="1" applyBorder="1" applyAlignment="1" applyProtection="1">
      <alignment horizontal="center"/>
    </xf>
    <xf numFmtId="165" fontId="14" fillId="7" borderId="3" xfId="1" applyNumberFormat="1" applyFont="1" applyFill="1" applyBorder="1" applyAlignment="1" applyProtection="1">
      <alignment horizontal="center"/>
    </xf>
    <xf numFmtId="2" fontId="14" fillId="2" borderId="3" xfId="0" applyNumberFormat="1" applyFont="1" applyFill="1" applyBorder="1" applyAlignment="1" applyProtection="1">
      <alignment horizontal="center"/>
      <protection locked="0"/>
    </xf>
    <xf numFmtId="2" fontId="14" fillId="5" borderId="3" xfId="0" applyNumberFormat="1" applyFont="1" applyFill="1" applyBorder="1" applyAlignment="1" applyProtection="1">
      <alignment horizontal="center"/>
      <protection locked="0"/>
    </xf>
    <xf numFmtId="166" fontId="14" fillId="12" borderId="3" xfId="0" applyNumberFormat="1" applyFont="1" applyFill="1" applyBorder="1" applyAlignment="1" applyProtection="1">
      <alignment horizontal="center"/>
      <protection locked="0"/>
    </xf>
    <xf numFmtId="166" fontId="14" fillId="13" borderId="3" xfId="0" applyNumberFormat="1" applyFont="1" applyFill="1" applyBorder="1" applyAlignment="1" applyProtection="1">
      <alignment horizontal="center"/>
      <protection locked="0"/>
    </xf>
    <xf numFmtId="166" fontId="7" fillId="5" borderId="3" xfId="0" applyNumberFormat="1" applyFont="1" applyFill="1" applyBorder="1" applyAlignment="1" applyProtection="1">
      <alignment horizontal="center"/>
      <protection locked="0"/>
    </xf>
    <xf numFmtId="166" fontId="7" fillId="11" borderId="3" xfId="0" applyNumberFormat="1" applyFont="1" applyFill="1" applyBorder="1" applyAlignment="1" applyProtection="1">
      <alignment horizontal="center"/>
      <protection locked="0"/>
    </xf>
    <xf numFmtId="166" fontId="7" fillId="12" borderId="3" xfId="0" applyNumberFormat="1" applyFont="1" applyFill="1" applyBorder="1" applyAlignment="1" applyProtection="1">
      <alignment horizontal="center"/>
      <protection locked="0"/>
    </xf>
    <xf numFmtId="166" fontId="7" fillId="13" borderId="3" xfId="0" applyNumberFormat="1" applyFont="1" applyFill="1" applyBorder="1" applyAlignment="1" applyProtection="1">
      <alignment horizontal="center"/>
      <protection locked="0"/>
    </xf>
    <xf numFmtId="2" fontId="14" fillId="13" borderId="3" xfId="0" applyNumberFormat="1" applyFont="1" applyFill="1" applyBorder="1" applyAlignment="1" applyProtection="1">
      <alignment horizontal="center"/>
      <protection locked="0"/>
    </xf>
    <xf numFmtId="2" fontId="7" fillId="13" borderId="3" xfId="0" applyNumberFormat="1" applyFont="1" applyFill="1" applyBorder="1" applyAlignment="1" applyProtection="1">
      <alignment horizontal="center"/>
      <protection locked="0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2" fillId="28" borderId="3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0" fillId="0" borderId="5" xfId="0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6" fillId="0" borderId="7" xfId="0" applyFont="1" applyBorder="1" applyAlignment="1">
      <alignment horizontal="center"/>
    </xf>
    <xf numFmtId="0" fontId="2" fillId="4" borderId="3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11" fillId="2" borderId="3" xfId="0" applyFont="1" applyFill="1" applyBorder="1" applyAlignment="1" applyProtection="1">
      <alignment horizontal="center" vertical="center"/>
      <protection locked="0"/>
    </xf>
    <xf numFmtId="0" fontId="8" fillId="0" borderId="3" xfId="0" applyFont="1" applyBorder="1" applyAlignment="1">
      <alignment horizontal="center" vertical="center"/>
    </xf>
    <xf numFmtId="0" fontId="11" fillId="7" borderId="3" xfId="0" applyFont="1" applyFill="1" applyBorder="1" applyAlignment="1">
      <alignment horizontal="center" vertical="center"/>
    </xf>
    <xf numFmtId="2" fontId="14" fillId="27" borderId="3" xfId="0" applyNumberFormat="1" applyFont="1" applyFill="1" applyBorder="1" applyAlignment="1" applyProtection="1">
      <alignment horizontal="center"/>
      <protection locked="0"/>
    </xf>
    <xf numFmtId="2" fontId="7" fillId="27" borderId="3" xfId="0" applyNumberFormat="1" applyFont="1" applyFill="1" applyBorder="1" applyAlignment="1" applyProtection="1">
      <alignment horizontal="center"/>
      <protection locked="0"/>
    </xf>
    <xf numFmtId="166" fontId="14" fillId="22" borderId="3" xfId="0" applyNumberFormat="1" applyFont="1" applyFill="1" applyBorder="1" applyAlignment="1" applyProtection="1">
      <alignment horizontal="center"/>
      <protection locked="0"/>
    </xf>
    <xf numFmtId="166" fontId="14" fillId="23" borderId="3" xfId="0" applyNumberFormat="1" applyFont="1" applyFill="1" applyBorder="1" applyAlignment="1" applyProtection="1">
      <alignment horizontal="center"/>
      <protection locked="0"/>
    </xf>
    <xf numFmtId="166" fontId="14" fillId="27" borderId="3" xfId="0" applyNumberFormat="1" applyFont="1" applyFill="1" applyBorder="1" applyAlignment="1" applyProtection="1">
      <alignment horizontal="center"/>
      <protection locked="0"/>
    </xf>
    <xf numFmtId="166" fontId="7" fillId="22" borderId="3" xfId="0" applyNumberFormat="1" applyFont="1" applyFill="1" applyBorder="1" applyAlignment="1" applyProtection="1">
      <alignment horizontal="center"/>
      <protection locked="0"/>
    </xf>
    <xf numFmtId="166" fontId="7" fillId="23" borderId="3" xfId="0" applyNumberFormat="1" applyFont="1" applyFill="1" applyBorder="1" applyAlignment="1" applyProtection="1">
      <alignment horizontal="center"/>
      <protection locked="0"/>
    </xf>
    <xf numFmtId="166" fontId="7" fillId="27" borderId="3" xfId="0" applyNumberFormat="1" applyFont="1" applyFill="1" applyBorder="1" applyAlignment="1" applyProtection="1">
      <alignment horizontal="center"/>
      <protection locked="0"/>
    </xf>
  </cellXfs>
  <cellStyles count="2">
    <cellStyle name="Normal" xfId="0" builtinId="0"/>
    <cellStyle name="Porcentaje" xfId="1" builtinId="5"/>
  </cellStyles>
  <dxfs count="8">
    <dxf>
      <font>
        <color rgb="FFC00000"/>
      </font>
    </dxf>
    <dxf>
      <font>
        <color rgb="FFC00000"/>
      </font>
    </dxf>
    <dxf>
      <font>
        <color rgb="FFC00000"/>
      </font>
    </dxf>
    <dxf>
      <font>
        <color rgb="FFC00000"/>
      </font>
    </dxf>
    <dxf>
      <font>
        <color rgb="FFC00000"/>
      </font>
    </dxf>
    <dxf>
      <font>
        <color rgb="FFC00000"/>
      </font>
    </dxf>
    <dxf>
      <font>
        <color rgb="FFC00000"/>
      </font>
    </dxf>
    <dxf>
      <font>
        <color rgb="FFC00000"/>
      </font>
    </dxf>
  </dxfs>
  <tableStyles count="0" defaultTableStyle="TableStyleMedium2" defaultPivotStyle="PivotStyleLight16"/>
  <colors>
    <mruColors>
      <color rgb="FFFFD9FA"/>
      <color rgb="FFD9F1FF"/>
      <color rgb="FFFFE7F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4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Abrasiones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E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'Comparativa 22NOV-22FEB'!$C$6:$C$7</c:f>
              <c:strCache>
                <c:ptCount val="2"/>
                <c:pt idx="0">
                  <c:v>2022 FEB24</c:v>
                </c:pt>
                <c:pt idx="1">
                  <c:v>FRONT</c:v>
                </c:pt>
              </c:strCache>
            </c:strRef>
          </c:tx>
          <c:spPr>
            <a:solidFill>
              <a:schemeClr val="accent2">
                <a:lumMod val="75000"/>
              </a:schemeClr>
            </a:solidFill>
            <a:ln>
              <a:noFill/>
            </a:ln>
            <a:effectLst/>
          </c:spPr>
          <c:invertIfNegative val="0"/>
          <c:cat>
            <c:strRef>
              <c:f>'Comparativa 22NOV-22FEB'!$B$8:$B$14</c:f>
              <c:strCache>
                <c:ptCount val="7"/>
                <c:pt idx="0">
                  <c:v>C1</c:v>
                </c:pt>
                <c:pt idx="1">
                  <c:v>C2</c:v>
                </c:pt>
                <c:pt idx="2">
                  <c:v>C3</c:v>
                </c:pt>
                <c:pt idx="3">
                  <c:v>C4</c:v>
                </c:pt>
                <c:pt idx="4">
                  <c:v>C5</c:v>
                </c:pt>
                <c:pt idx="5">
                  <c:v>INT</c:v>
                </c:pt>
                <c:pt idx="6">
                  <c:v>WET</c:v>
                </c:pt>
              </c:strCache>
            </c:strRef>
          </c:cat>
          <c:val>
            <c:numRef>
              <c:f>'Comparativa 22NOV-22FEB'!$C$8:$C$14</c:f>
              <c:numCache>
                <c:formatCode>0.00E+00</c:formatCode>
                <c:ptCount val="7"/>
                <c:pt idx="0">
                  <c:v>2.0032429908779363E-10</c:v>
                </c:pt>
                <c:pt idx="1">
                  <c:v>3.125184073132506E-10</c:v>
                </c:pt>
                <c:pt idx="2">
                  <c:v>4.8754821733736441E-10</c:v>
                </c:pt>
                <c:pt idx="3">
                  <c:v>7.6060564327201935E-10</c:v>
                </c:pt>
                <c:pt idx="4">
                  <c:v>1.1865922671950381E-9</c:v>
                </c:pt>
                <c:pt idx="5">
                  <c:v>1.361350459272382E-10</c:v>
                </c:pt>
                <c:pt idx="6">
                  <c:v>2.1781607348358109E-10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595-4356-8FDE-5B7B148FC737}"/>
            </c:ext>
          </c:extLst>
        </c:ser>
        <c:ser>
          <c:idx val="1"/>
          <c:order val="1"/>
          <c:tx>
            <c:strRef>
              <c:f>'Comparativa 22NOV-22FEB'!$F$6:$F$7</c:f>
              <c:strCache>
                <c:ptCount val="2"/>
                <c:pt idx="0">
                  <c:v>2022 FEB</c:v>
                </c:pt>
                <c:pt idx="1">
                  <c:v>REAR</c:v>
                </c:pt>
              </c:strCache>
            </c:strRef>
          </c:tx>
          <c:spPr>
            <a:solidFill>
              <a:schemeClr val="accent2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cat>
            <c:strRef>
              <c:f>'Comparativa 22NOV-22FEB'!$B$8:$B$14</c:f>
              <c:strCache>
                <c:ptCount val="7"/>
                <c:pt idx="0">
                  <c:v>C1</c:v>
                </c:pt>
                <c:pt idx="1">
                  <c:v>C2</c:v>
                </c:pt>
                <c:pt idx="2">
                  <c:v>C3</c:v>
                </c:pt>
                <c:pt idx="3">
                  <c:v>C4</c:v>
                </c:pt>
                <c:pt idx="4">
                  <c:v>C5</c:v>
                </c:pt>
                <c:pt idx="5">
                  <c:v>INT</c:v>
                </c:pt>
                <c:pt idx="6">
                  <c:v>WET</c:v>
                </c:pt>
              </c:strCache>
            </c:strRef>
          </c:cat>
          <c:val>
            <c:numRef>
              <c:f>'Comparativa 22NOV-22FEB'!$F$8:$F$14</c:f>
              <c:numCache>
                <c:formatCode>0.00E+00</c:formatCode>
                <c:ptCount val="7"/>
                <c:pt idx="0">
                  <c:v>2.9191428002810989E-10</c:v>
                </c:pt>
                <c:pt idx="1">
                  <c:v>4.7007130439309162E-10</c:v>
                </c:pt>
                <c:pt idx="2">
                  <c:v>7.5695862221109772E-10</c:v>
                </c:pt>
                <c:pt idx="3">
                  <c:v>1.2189349794059544E-9</c:v>
                </c:pt>
                <c:pt idx="4">
                  <c:v>1.9628582599129699E-9</c:v>
                </c:pt>
                <c:pt idx="5">
                  <c:v>1.8716950426322623E-10</c:v>
                </c:pt>
                <c:pt idx="6">
                  <c:v>3.0882968203463205E-10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595-4356-8FDE-5B7B148FC737}"/>
            </c:ext>
          </c:extLst>
        </c:ser>
        <c:ser>
          <c:idx val="2"/>
          <c:order val="2"/>
          <c:tx>
            <c:strRef>
              <c:f>'Comparativa 22NOV-22FEB'!$E$6:$E$7</c:f>
              <c:strCache>
                <c:ptCount val="2"/>
                <c:pt idx="0">
                  <c:v>2022 FEB24</c:v>
                </c:pt>
                <c:pt idx="1">
                  <c:v>FRONT</c:v>
                </c:pt>
              </c:strCache>
            </c:strRef>
          </c:tx>
          <c:spPr>
            <a:solidFill>
              <a:schemeClr val="accent5">
                <a:lumMod val="75000"/>
              </a:schemeClr>
            </a:solidFill>
            <a:ln>
              <a:noFill/>
            </a:ln>
            <a:effectLst/>
          </c:spPr>
          <c:invertIfNegative val="0"/>
          <c:cat>
            <c:strRef>
              <c:f>'Comparativa 22NOV-22FEB'!$B$8:$B$14</c:f>
              <c:strCache>
                <c:ptCount val="7"/>
                <c:pt idx="0">
                  <c:v>C1</c:v>
                </c:pt>
                <c:pt idx="1">
                  <c:v>C2</c:v>
                </c:pt>
                <c:pt idx="2">
                  <c:v>C3</c:v>
                </c:pt>
                <c:pt idx="3">
                  <c:v>C4</c:v>
                </c:pt>
                <c:pt idx="4">
                  <c:v>C5</c:v>
                </c:pt>
                <c:pt idx="5">
                  <c:v>INT</c:v>
                </c:pt>
                <c:pt idx="6">
                  <c:v>WET</c:v>
                </c:pt>
              </c:strCache>
            </c:strRef>
          </c:cat>
          <c:val>
            <c:numRef>
              <c:f>'Comparativa 22NOV-22FEB'!$E$8:$E$14</c:f>
              <c:numCache>
                <c:formatCode>0.00E+00</c:formatCode>
                <c:ptCount val="7"/>
                <c:pt idx="0">
                  <c:v>1.8211299917072146E-10</c:v>
                </c:pt>
                <c:pt idx="1">
                  <c:v>2.8410764301204595E-10</c:v>
                </c:pt>
                <c:pt idx="2">
                  <c:v>4.4322565212487695E-10</c:v>
                </c:pt>
                <c:pt idx="3">
                  <c:v>6.9145967570183567E-10</c:v>
                </c:pt>
                <c:pt idx="4">
                  <c:v>1.07872024290458E-9</c:v>
                </c:pt>
                <c:pt idx="5">
                  <c:v>1.2375913266112561E-10</c:v>
                </c:pt>
                <c:pt idx="6">
                  <c:v>1.9801461225780099E-10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5595-4356-8FDE-5B7B148FC737}"/>
            </c:ext>
          </c:extLst>
        </c:ser>
        <c:ser>
          <c:idx val="3"/>
          <c:order val="3"/>
          <c:tx>
            <c:strRef>
              <c:f>'Comparativa 22NOV-22FEB'!$H$6:$H$7</c:f>
              <c:strCache>
                <c:ptCount val="2"/>
                <c:pt idx="0">
                  <c:v>2022 FEB</c:v>
                </c:pt>
                <c:pt idx="1">
                  <c:v>REAR</c:v>
                </c:pt>
              </c:strCache>
            </c:strRef>
          </c:tx>
          <c:spPr>
            <a:solidFill>
              <a:schemeClr val="accent1">
                <a:lumMod val="40000"/>
                <a:lumOff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'Comparativa 22NOV-22FEB'!$B$8:$B$14</c:f>
              <c:strCache>
                <c:ptCount val="7"/>
                <c:pt idx="0">
                  <c:v>C1</c:v>
                </c:pt>
                <c:pt idx="1">
                  <c:v>C2</c:v>
                </c:pt>
                <c:pt idx="2">
                  <c:v>C3</c:v>
                </c:pt>
                <c:pt idx="3">
                  <c:v>C4</c:v>
                </c:pt>
                <c:pt idx="4">
                  <c:v>C5</c:v>
                </c:pt>
                <c:pt idx="5">
                  <c:v>INT</c:v>
                </c:pt>
                <c:pt idx="6">
                  <c:v>WET</c:v>
                </c:pt>
              </c:strCache>
            </c:strRef>
          </c:cat>
          <c:val>
            <c:numRef>
              <c:f>'Comparativa 22NOV-22FEB'!$H$8:$H$14</c:f>
              <c:numCache>
                <c:formatCode>0.00E+00</c:formatCode>
                <c:ptCount val="7"/>
                <c:pt idx="0">
                  <c:v>2.6537661820737265E-10</c:v>
                </c:pt>
                <c:pt idx="1">
                  <c:v>4.2733754944826509E-10</c:v>
                </c:pt>
                <c:pt idx="2">
                  <c:v>6.8814420201008865E-10</c:v>
                </c:pt>
                <c:pt idx="3">
                  <c:v>1.1081227085508676E-9</c:v>
                </c:pt>
                <c:pt idx="4">
                  <c:v>1.7844165999208817E-9</c:v>
                </c:pt>
                <c:pt idx="5">
                  <c:v>1.7015409478475098E-10</c:v>
                </c:pt>
                <c:pt idx="6">
                  <c:v>2.8075425639512005E-10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5595-4356-8FDE-5B7B148FC73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86360424"/>
        <c:axId val="486361408"/>
      </c:barChart>
      <c:catAx>
        <c:axId val="48636042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486361408"/>
        <c:crosses val="autoZero"/>
        <c:auto val="1"/>
        <c:lblAlgn val="ctr"/>
        <c:lblOffset val="100"/>
        <c:noMultiLvlLbl val="0"/>
      </c:catAx>
      <c:valAx>
        <c:axId val="486361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E+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48636042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E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GRIP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E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'Comparativa 22NOV-22FEB'!$G$28:$G$29</c:f>
              <c:strCache>
                <c:ptCount val="2"/>
                <c:pt idx="0">
                  <c:v>2022</c:v>
                </c:pt>
                <c:pt idx="1">
                  <c:v>MEDIA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'Comparativa 22NOV-22FEB'!$B$30:$B$37</c:f>
              <c:strCache>
                <c:ptCount val="8"/>
                <c:pt idx="1">
                  <c:v>C1</c:v>
                </c:pt>
                <c:pt idx="2">
                  <c:v>C2</c:v>
                </c:pt>
                <c:pt idx="3">
                  <c:v>C3</c:v>
                </c:pt>
                <c:pt idx="4">
                  <c:v>C4</c:v>
                </c:pt>
                <c:pt idx="5">
                  <c:v>C5</c:v>
                </c:pt>
                <c:pt idx="6">
                  <c:v>INT</c:v>
                </c:pt>
                <c:pt idx="7">
                  <c:v>WET</c:v>
                </c:pt>
              </c:strCache>
            </c:strRef>
          </c:cat>
          <c:val>
            <c:numRef>
              <c:f>'Comparativa 22NOV-22FEB'!$G$30:$G$37</c:f>
              <c:numCache>
                <c:formatCode>0.0000</c:formatCode>
                <c:ptCount val="8"/>
                <c:pt idx="1">
                  <c:v>2.8310000000000004</c:v>
                </c:pt>
                <c:pt idx="2">
                  <c:v>2.9278</c:v>
                </c:pt>
                <c:pt idx="3">
                  <c:v>3.0279499999999997</c:v>
                </c:pt>
                <c:pt idx="4">
                  <c:v>3.1315</c:v>
                </c:pt>
                <c:pt idx="5">
                  <c:v>3.2386000000000004</c:v>
                </c:pt>
                <c:pt idx="6">
                  <c:v>2.7013499999999997</c:v>
                </c:pt>
                <c:pt idx="7">
                  <c:v>2.6201250000000003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6CB-48AA-ABE0-86979ADD0258}"/>
            </c:ext>
          </c:extLst>
        </c:ser>
        <c:ser>
          <c:idx val="1"/>
          <c:order val="1"/>
          <c:tx>
            <c:strRef>
              <c:f>'Comparativa 22NOV-22FEB'!$L$28:$L$29</c:f>
              <c:strCache>
                <c:ptCount val="2"/>
                <c:pt idx="0">
                  <c:v>2021</c:v>
                </c:pt>
                <c:pt idx="1">
                  <c:v>MEDIA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'Comparativa 22NOV-22FEB'!$B$30:$B$37</c:f>
              <c:strCache>
                <c:ptCount val="8"/>
                <c:pt idx="1">
                  <c:v>C1</c:v>
                </c:pt>
                <c:pt idx="2">
                  <c:v>C2</c:v>
                </c:pt>
                <c:pt idx="3">
                  <c:v>C3</c:v>
                </c:pt>
                <c:pt idx="4">
                  <c:v>C4</c:v>
                </c:pt>
                <c:pt idx="5">
                  <c:v>C5</c:v>
                </c:pt>
                <c:pt idx="6">
                  <c:v>INT</c:v>
                </c:pt>
                <c:pt idx="7">
                  <c:v>WET</c:v>
                </c:pt>
              </c:strCache>
            </c:strRef>
          </c:cat>
          <c:val>
            <c:numRef>
              <c:f>'Comparativa 22NOV-22FEB'!$L$30:$L$37</c:f>
              <c:numCache>
                <c:formatCode>0.0000</c:formatCode>
                <c:ptCount val="8"/>
                <c:pt idx="1">
                  <c:v>2.8441499999999995</c:v>
                </c:pt>
                <c:pt idx="2">
                  <c:v>2.9380499999999996</c:v>
                </c:pt>
                <c:pt idx="3">
                  <c:v>3.0349999999999997</c:v>
                </c:pt>
                <c:pt idx="4">
                  <c:v>3.1351249999999999</c:v>
                </c:pt>
                <c:pt idx="5">
                  <c:v>3.2386000000000004</c:v>
                </c:pt>
                <c:pt idx="6">
                  <c:v>2.6831500000000004</c:v>
                </c:pt>
                <c:pt idx="7">
                  <c:v>2.5923749999999997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6CB-48AA-ABE0-86979ADD025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532668648"/>
        <c:axId val="532673240"/>
      </c:barChart>
      <c:catAx>
        <c:axId val="53266864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532673240"/>
        <c:crossesAt val="2.5499999999999998"/>
        <c:auto val="1"/>
        <c:lblAlgn val="ctr"/>
        <c:lblOffset val="100"/>
        <c:noMultiLvlLbl val="0"/>
      </c:catAx>
      <c:valAx>
        <c:axId val="532673240"/>
        <c:scaling>
          <c:orientation val="minMax"/>
          <c:max val="3.25"/>
          <c:min val="2.5499999999999998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53266864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E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Abrasiones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E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'Comparativa 24-23'!$C$6:$C$7</c:f>
              <c:strCache>
                <c:ptCount val="2"/>
                <c:pt idx="0">
                  <c:v>2024</c:v>
                </c:pt>
                <c:pt idx="1">
                  <c:v>FRONT</c:v>
                </c:pt>
              </c:strCache>
            </c:strRef>
          </c:tx>
          <c:spPr>
            <a:solidFill>
              <a:schemeClr val="accent2">
                <a:lumMod val="75000"/>
              </a:schemeClr>
            </a:solidFill>
            <a:ln>
              <a:noFill/>
            </a:ln>
            <a:effectLst/>
          </c:spPr>
          <c:invertIfNegative val="0"/>
          <c:cat>
            <c:strRef>
              <c:f>'Comparativa 24-23'!$B$8:$B$14</c:f>
              <c:strCache>
                <c:ptCount val="7"/>
                <c:pt idx="1">
                  <c:v>C2</c:v>
                </c:pt>
                <c:pt idx="2">
                  <c:v>C3</c:v>
                </c:pt>
                <c:pt idx="3">
                  <c:v>C4</c:v>
                </c:pt>
                <c:pt idx="5">
                  <c:v>INT</c:v>
                </c:pt>
                <c:pt idx="6">
                  <c:v>WET</c:v>
                </c:pt>
              </c:strCache>
            </c:strRef>
          </c:cat>
          <c:val>
            <c:numRef>
              <c:f>'Comparativa 24-23'!$C$8:$C$14</c:f>
              <c:numCache>
                <c:formatCode>0.00E+00</c:formatCode>
                <c:ptCount val="7"/>
                <c:pt idx="1">
                  <c:v>2.7686045415101498E-10</c:v>
                </c:pt>
                <c:pt idx="2">
                  <c:v>4.6143409025169167E-10</c:v>
                </c:pt>
                <c:pt idx="3">
                  <c:v>7.6136624891529136E-10</c:v>
                </c:pt>
                <c:pt idx="5">
                  <c:v>1.8964434038915681E-10</c:v>
                </c:pt>
                <c:pt idx="6">
                  <c:v>2.8446651058373527E-10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8DC-4571-ADA6-597D6CB526A5}"/>
            </c:ext>
          </c:extLst>
        </c:ser>
        <c:ser>
          <c:idx val="1"/>
          <c:order val="1"/>
          <c:tx>
            <c:strRef>
              <c:f>'Comparativa 24-23'!$F$6:$F$7</c:f>
              <c:strCache>
                <c:ptCount val="2"/>
                <c:pt idx="0">
                  <c:v>2024</c:v>
                </c:pt>
                <c:pt idx="1">
                  <c:v>REAR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'Comparativa 24-23'!$B$8:$B$14</c:f>
              <c:strCache>
                <c:ptCount val="7"/>
                <c:pt idx="1">
                  <c:v>C2</c:v>
                </c:pt>
                <c:pt idx="2">
                  <c:v>C3</c:v>
                </c:pt>
                <c:pt idx="3">
                  <c:v>C4</c:v>
                </c:pt>
                <c:pt idx="5">
                  <c:v>INT</c:v>
                </c:pt>
                <c:pt idx="6">
                  <c:v>WET</c:v>
                </c:pt>
              </c:strCache>
            </c:strRef>
          </c:cat>
          <c:val>
            <c:numRef>
              <c:f>'Comparativa 24-23'!$F$8:$F$14</c:f>
              <c:numCache>
                <c:formatCode>0.00E+00</c:formatCode>
                <c:ptCount val="7"/>
                <c:pt idx="1">
                  <c:v>4.0681395817587347E-10</c:v>
                </c:pt>
                <c:pt idx="2">
                  <c:v>7.0062403908067086E-10</c:v>
                </c:pt>
                <c:pt idx="3">
                  <c:v>1.1945639866325443E-9</c:v>
                </c:pt>
                <c:pt idx="5">
                  <c:v>2.0932660374042369E-10</c:v>
                </c:pt>
                <c:pt idx="6">
                  <c:v>3.0624482127223965E-10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8DC-4571-ADA6-597D6CB526A5}"/>
            </c:ext>
          </c:extLst>
        </c:ser>
        <c:ser>
          <c:idx val="2"/>
          <c:order val="2"/>
          <c:tx>
            <c:strRef>
              <c:f>'Comparativa 24-23'!$E$6:$E$7</c:f>
              <c:strCache>
                <c:ptCount val="2"/>
                <c:pt idx="0">
                  <c:v>2023</c:v>
                </c:pt>
                <c:pt idx="1">
                  <c:v>FRONT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'Comparativa 24-23'!$B$8:$B$14</c:f>
              <c:strCache>
                <c:ptCount val="7"/>
                <c:pt idx="1">
                  <c:v>C2</c:v>
                </c:pt>
                <c:pt idx="2">
                  <c:v>C3</c:v>
                </c:pt>
                <c:pt idx="3">
                  <c:v>C4</c:v>
                </c:pt>
                <c:pt idx="5">
                  <c:v>INT</c:v>
                </c:pt>
                <c:pt idx="6">
                  <c:v>WET</c:v>
                </c:pt>
              </c:strCache>
            </c:strRef>
          </c:cat>
          <c:val>
            <c:numRef>
              <c:f>'Comparativa 24-23'!$E$8:$E$14</c:f>
              <c:numCache>
                <c:formatCode>0.00E+00</c:formatCode>
                <c:ptCount val="7"/>
                <c:pt idx="0">
                  <c:v>2.0508181788964075E-10</c:v>
                </c:pt>
                <c:pt idx="1">
                  <c:v>3.076227268344611E-10</c:v>
                </c:pt>
                <c:pt idx="2">
                  <c:v>4.6143409025169167E-10</c:v>
                </c:pt>
                <c:pt idx="3">
                  <c:v>6.9215113537753756E-10</c:v>
                </c:pt>
                <c:pt idx="4">
                  <c:v>1.0382267030663064E-9</c:v>
                </c:pt>
                <c:pt idx="5">
                  <c:v>1.9155993978702707E-10</c:v>
                </c:pt>
                <c:pt idx="6">
                  <c:v>2.8733990968054065E-10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A8DC-4571-ADA6-597D6CB526A5}"/>
            </c:ext>
          </c:extLst>
        </c:ser>
        <c:ser>
          <c:idx val="3"/>
          <c:order val="3"/>
          <c:tx>
            <c:strRef>
              <c:f>'Comparativa 24-23'!$H$6:$H$7</c:f>
              <c:strCache>
                <c:ptCount val="2"/>
                <c:pt idx="0">
                  <c:v>2023</c:v>
                </c:pt>
                <c:pt idx="1">
                  <c:v>REAR</c:v>
                </c:pt>
              </c:strCache>
            </c:strRef>
          </c:tx>
          <c:spPr>
            <a:solidFill>
              <a:schemeClr val="accent1">
                <a:lumMod val="40000"/>
                <a:lumOff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'Comparativa 24-23'!$B$8:$B$14</c:f>
              <c:strCache>
                <c:ptCount val="7"/>
                <c:pt idx="1">
                  <c:v>C2</c:v>
                </c:pt>
                <c:pt idx="2">
                  <c:v>C3</c:v>
                </c:pt>
                <c:pt idx="3">
                  <c:v>C4</c:v>
                </c:pt>
                <c:pt idx="5">
                  <c:v>INT</c:v>
                </c:pt>
                <c:pt idx="6">
                  <c:v>WET</c:v>
                </c:pt>
              </c:strCache>
            </c:strRef>
          </c:cat>
          <c:val>
            <c:numRef>
              <c:f>'Comparativa 24-23'!$H$8:$H$14</c:f>
              <c:numCache>
                <c:formatCode>General</c:formatCode>
                <c:ptCount val="7"/>
                <c:pt idx="0">
                  <c:v>2.916229090866476E-10</c:v>
                </c:pt>
                <c:pt idx="1">
                  <c:v>4.5201550908430368E-10</c:v>
                </c:pt>
                <c:pt idx="2">
                  <c:v>7.0062403908067086E-10</c:v>
                </c:pt>
                <c:pt idx="3">
                  <c:v>1.0859672605750397E-9</c:v>
                </c:pt>
                <c:pt idx="4">
                  <c:v>1.6832492538913117E-9</c:v>
                </c:pt>
                <c:pt idx="5">
                  <c:v>2.616582546755295E-10</c:v>
                </c:pt>
                <c:pt idx="6">
                  <c:v>4.0295371220031555E-10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A8DC-4571-ADA6-597D6CB526A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86360424"/>
        <c:axId val="486361408"/>
      </c:barChart>
      <c:catAx>
        <c:axId val="48636042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486361408"/>
        <c:crosses val="autoZero"/>
        <c:auto val="1"/>
        <c:lblAlgn val="ctr"/>
        <c:lblOffset val="100"/>
        <c:noMultiLvlLbl val="0"/>
      </c:catAx>
      <c:valAx>
        <c:axId val="486361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E+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48636042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E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GRIP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E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'Comparativa 24-23'!$G$28:$G$29</c:f>
              <c:strCache>
                <c:ptCount val="2"/>
                <c:pt idx="0">
                  <c:v>2024</c:v>
                </c:pt>
                <c:pt idx="1">
                  <c:v>MEDIA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'Comparativa 24-23'!$B$30:$B$37</c:f>
              <c:strCache>
                <c:ptCount val="8"/>
                <c:pt idx="1">
                  <c:v>C1</c:v>
                </c:pt>
                <c:pt idx="2">
                  <c:v>Blando</c:v>
                </c:pt>
                <c:pt idx="3">
                  <c:v>Medio</c:v>
                </c:pt>
                <c:pt idx="4">
                  <c:v>Duro</c:v>
                </c:pt>
                <c:pt idx="5">
                  <c:v>C5</c:v>
                </c:pt>
                <c:pt idx="6">
                  <c:v>INT</c:v>
                </c:pt>
                <c:pt idx="7">
                  <c:v>WET</c:v>
                </c:pt>
              </c:strCache>
            </c:strRef>
          </c:cat>
          <c:val>
            <c:numRef>
              <c:f>'Comparativa 24-23'!$G$30:$G$37</c:f>
              <c:numCache>
                <c:formatCode>0.0000</c:formatCode>
                <c:ptCount val="8"/>
                <c:pt idx="2">
                  <c:v>2.9283888458287497</c:v>
                </c:pt>
                <c:pt idx="3">
                  <c:v>3.0259041943948475</c:v>
                </c:pt>
                <c:pt idx="4">
                  <c:v>3.1272719849070745</c:v>
                </c:pt>
                <c:pt idx="6">
                  <c:v>2.7234016266207375</c:v>
                </c:pt>
                <c:pt idx="7">
                  <c:v>2.5599975290234926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E8B-4952-8CC5-F2BE3F84A6E1}"/>
            </c:ext>
          </c:extLst>
        </c:ser>
        <c:ser>
          <c:idx val="1"/>
          <c:order val="1"/>
          <c:tx>
            <c:strRef>
              <c:f>'Comparativa 24-23'!$L$28:$L$29</c:f>
              <c:strCache>
                <c:ptCount val="2"/>
                <c:pt idx="0">
                  <c:v>2023</c:v>
                </c:pt>
                <c:pt idx="1">
                  <c:v>MEDIA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'Comparativa 24-23'!$B$30:$B$37</c:f>
              <c:strCache>
                <c:ptCount val="8"/>
                <c:pt idx="1">
                  <c:v>C1</c:v>
                </c:pt>
                <c:pt idx="2">
                  <c:v>Blando</c:v>
                </c:pt>
                <c:pt idx="3">
                  <c:v>Medio</c:v>
                </c:pt>
                <c:pt idx="4">
                  <c:v>Duro</c:v>
                </c:pt>
                <c:pt idx="5">
                  <c:v>C5</c:v>
                </c:pt>
                <c:pt idx="6">
                  <c:v>INT</c:v>
                </c:pt>
                <c:pt idx="7">
                  <c:v>WET</c:v>
                </c:pt>
              </c:strCache>
            </c:strRef>
          </c:cat>
          <c:val>
            <c:numRef>
              <c:f>'Comparativa 24-23'!$L$30:$L$37</c:f>
              <c:numCache>
                <c:formatCode>0.0000</c:formatCode>
                <c:ptCount val="8"/>
                <c:pt idx="1">
                  <c:v>2.8315493046978593</c:v>
                </c:pt>
                <c:pt idx="2">
                  <c:v>2.9271140937314115</c:v>
                </c:pt>
                <c:pt idx="3">
                  <c:v>3.0259041943948475</c:v>
                </c:pt>
                <c:pt idx="4">
                  <c:v>3.1280284609556732</c:v>
                </c:pt>
                <c:pt idx="5">
                  <c:v>3.2335994215129271</c:v>
                </c:pt>
                <c:pt idx="6">
                  <c:v>2.6937576056820678</c:v>
                </c:pt>
                <c:pt idx="7">
                  <c:v>2.5857481355298964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E8B-4952-8CC5-F2BE3F84A6E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532668648"/>
        <c:axId val="532673240"/>
      </c:barChart>
      <c:catAx>
        <c:axId val="53266864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532673240"/>
        <c:crosses val="autoZero"/>
        <c:auto val="1"/>
        <c:lblAlgn val="ctr"/>
        <c:lblOffset val="100"/>
        <c:noMultiLvlLbl val="0"/>
      </c:catAx>
      <c:valAx>
        <c:axId val="532673240"/>
        <c:scaling>
          <c:orientation val="minMax"/>
          <c:max val="3.25"/>
          <c:min val="2.4499999999999997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53266864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E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Curva</a:t>
            </a:r>
            <a:r>
              <a:rPr lang="es-ES" baseline="0"/>
              <a:t> de grip en función del desgaste (SLICKS)</a:t>
            </a:r>
            <a:endParaRPr lang="es-ES"/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lineChart>
        <c:grouping val="standard"/>
        <c:varyColors val="0"/>
        <c:ser>
          <c:idx val="4"/>
          <c:order val="0"/>
          <c:tx>
            <c:v>FRONT DESGASTE</c:v>
          </c:tx>
          <c:spPr>
            <a:ln w="31750">
              <a:solidFill>
                <a:srgbClr val="0070C0"/>
              </a:solidFill>
            </a:ln>
          </c:spPr>
          <c:marker>
            <c:symbol val="none"/>
          </c:marker>
          <c:val>
            <c:numRef>
              <c:f>'Neumáticos de 2024 (V. 1)'!$AD$9:$BI$9</c:f>
              <c:numCache>
                <c:formatCode>0.0000</c:formatCode>
                <c:ptCount val="32"/>
                <c:pt idx="0">
                  <c:v>0.999</c:v>
                </c:pt>
                <c:pt idx="1">
                  <c:v>1</c:v>
                </c:pt>
                <c:pt idx="2">
                  <c:v>0.997</c:v>
                </c:pt>
                <c:pt idx="3">
                  <c:v>0.99199999999999999</c:v>
                </c:pt>
                <c:pt idx="4">
                  <c:v>0.99</c:v>
                </c:pt>
                <c:pt idx="5">
                  <c:v>0.98819999999999997</c:v>
                </c:pt>
                <c:pt idx="6">
                  <c:v>0.98780000000000001</c:v>
                </c:pt>
                <c:pt idx="7">
                  <c:v>0.98740000000000006</c:v>
                </c:pt>
                <c:pt idx="8">
                  <c:v>0.98699999999999999</c:v>
                </c:pt>
                <c:pt idx="9">
                  <c:v>0.98680000000000001</c:v>
                </c:pt>
                <c:pt idx="10">
                  <c:v>0.98660000000000003</c:v>
                </c:pt>
                <c:pt idx="11">
                  <c:v>0.98640000000000005</c:v>
                </c:pt>
                <c:pt idx="12">
                  <c:v>0.98619999999999997</c:v>
                </c:pt>
                <c:pt idx="13">
                  <c:v>0.98599999999999999</c:v>
                </c:pt>
                <c:pt idx="14">
                  <c:v>0.98580000000000001</c:v>
                </c:pt>
                <c:pt idx="15">
                  <c:v>0.98560000000000003</c:v>
                </c:pt>
                <c:pt idx="16">
                  <c:v>0.98540000000000005</c:v>
                </c:pt>
                <c:pt idx="17">
                  <c:v>0.98519999999999996</c:v>
                </c:pt>
                <c:pt idx="18">
                  <c:v>0.98499999999999999</c:v>
                </c:pt>
                <c:pt idx="19">
                  <c:v>0.98480000000000001</c:v>
                </c:pt>
                <c:pt idx="20">
                  <c:v>0.98460000000000003</c:v>
                </c:pt>
                <c:pt idx="21">
                  <c:v>0.98440000000000005</c:v>
                </c:pt>
                <c:pt idx="22">
                  <c:v>0.98419999999999996</c:v>
                </c:pt>
                <c:pt idx="23">
                  <c:v>0.98399999999999999</c:v>
                </c:pt>
                <c:pt idx="24">
                  <c:v>0.98350000000000004</c:v>
                </c:pt>
                <c:pt idx="25">
                  <c:v>0.98299999999999998</c:v>
                </c:pt>
                <c:pt idx="26">
                  <c:v>0.98199999999999998</c:v>
                </c:pt>
                <c:pt idx="27">
                  <c:v>0.98</c:v>
                </c:pt>
                <c:pt idx="28">
                  <c:v>0.97</c:v>
                </c:pt>
                <c:pt idx="29">
                  <c:v>0.94</c:v>
                </c:pt>
                <c:pt idx="30">
                  <c:v>0.88</c:v>
                </c:pt>
                <c:pt idx="31">
                  <c:v>0.8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F47-4764-AAF0-499EF60BBEC2}"/>
            </c:ext>
          </c:extLst>
        </c:ser>
        <c:ser>
          <c:idx val="5"/>
          <c:order val="1"/>
          <c:tx>
            <c:v>REAR DESGASTE</c:v>
          </c:tx>
          <c:spPr>
            <a:ln w="63500" cmpd="dbl">
              <a:solidFill>
                <a:srgbClr val="FFC000"/>
              </a:solidFill>
            </a:ln>
          </c:spPr>
          <c:marker>
            <c:symbol val="none"/>
          </c:marker>
          <c:val>
            <c:numRef>
              <c:f>'Neumáticos de 2024 (V. 1)'!$AD$10:$BI$10</c:f>
              <c:numCache>
                <c:formatCode>0.0000</c:formatCode>
                <c:ptCount val="32"/>
                <c:pt idx="0">
                  <c:v>0.999</c:v>
                </c:pt>
                <c:pt idx="1">
                  <c:v>1</c:v>
                </c:pt>
                <c:pt idx="2">
                  <c:v>0.997</c:v>
                </c:pt>
                <c:pt idx="3">
                  <c:v>0.99199999999999999</c:v>
                </c:pt>
                <c:pt idx="4">
                  <c:v>0.99</c:v>
                </c:pt>
                <c:pt idx="5">
                  <c:v>0.98819999999999997</c:v>
                </c:pt>
                <c:pt idx="6">
                  <c:v>0.98780000000000001</c:v>
                </c:pt>
                <c:pt idx="7">
                  <c:v>0.98740000000000006</c:v>
                </c:pt>
                <c:pt idx="8">
                  <c:v>0.98699999999999999</c:v>
                </c:pt>
                <c:pt idx="9">
                  <c:v>0.98680000000000001</c:v>
                </c:pt>
                <c:pt idx="10">
                  <c:v>0.98660000000000003</c:v>
                </c:pt>
                <c:pt idx="11">
                  <c:v>0.98640000000000005</c:v>
                </c:pt>
                <c:pt idx="12">
                  <c:v>0.98619999999999997</c:v>
                </c:pt>
                <c:pt idx="13">
                  <c:v>0.98599999999999999</c:v>
                </c:pt>
                <c:pt idx="14">
                  <c:v>0.98580000000000001</c:v>
                </c:pt>
                <c:pt idx="15">
                  <c:v>0.98560000000000003</c:v>
                </c:pt>
                <c:pt idx="16">
                  <c:v>0.98540000000000005</c:v>
                </c:pt>
                <c:pt idx="17">
                  <c:v>0.98519999999999996</c:v>
                </c:pt>
                <c:pt idx="18">
                  <c:v>0.98499999999999999</c:v>
                </c:pt>
                <c:pt idx="19">
                  <c:v>0.98480000000000001</c:v>
                </c:pt>
                <c:pt idx="20">
                  <c:v>0.98460000000000003</c:v>
                </c:pt>
                <c:pt idx="21">
                  <c:v>0.98440000000000005</c:v>
                </c:pt>
                <c:pt idx="22">
                  <c:v>0.98419999999999996</c:v>
                </c:pt>
                <c:pt idx="23">
                  <c:v>0.98399999999999999</c:v>
                </c:pt>
                <c:pt idx="24">
                  <c:v>0.98350000000000004</c:v>
                </c:pt>
                <c:pt idx="25">
                  <c:v>0.98299999999999998</c:v>
                </c:pt>
                <c:pt idx="26">
                  <c:v>0.98199999999999998</c:v>
                </c:pt>
                <c:pt idx="27">
                  <c:v>0.98</c:v>
                </c:pt>
                <c:pt idx="28">
                  <c:v>0.97</c:v>
                </c:pt>
                <c:pt idx="29">
                  <c:v>0.94</c:v>
                </c:pt>
                <c:pt idx="30">
                  <c:v>0.9</c:v>
                </c:pt>
                <c:pt idx="31">
                  <c:v>0.85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F47-4764-AAF0-499EF60BBEC2}"/>
            </c:ext>
          </c:extLst>
        </c:ser>
        <c:ser>
          <c:idx val="0"/>
          <c:order val="2"/>
          <c:tx>
            <c:v>FRONT TERMICA</c:v>
          </c:tx>
          <c:spPr>
            <a:ln w="6350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val>
            <c:numRef>
              <c:f>'Neumáticos de 2024 (V. 1)'!$AD$22:$BI$22</c:f>
              <c:numCache>
                <c:formatCode>0.0000</c:formatCode>
                <c:ptCount val="32"/>
                <c:pt idx="0">
                  <c:v>1</c:v>
                </c:pt>
                <c:pt idx="1">
                  <c:v>0.999</c:v>
                </c:pt>
                <c:pt idx="2">
                  <c:v>0.998</c:v>
                </c:pt>
                <c:pt idx="3">
                  <c:v>0.997</c:v>
                </c:pt>
                <c:pt idx="4">
                  <c:v>0.996</c:v>
                </c:pt>
                <c:pt idx="5">
                  <c:v>0.995</c:v>
                </c:pt>
                <c:pt idx="6">
                  <c:v>0.99399999999999999</c:v>
                </c:pt>
                <c:pt idx="7">
                  <c:v>0.99299999999999999</c:v>
                </c:pt>
                <c:pt idx="8">
                  <c:v>0.99199999999999999</c:v>
                </c:pt>
                <c:pt idx="9">
                  <c:v>0.99099999999999999</c:v>
                </c:pt>
                <c:pt idx="10">
                  <c:v>0.99</c:v>
                </c:pt>
                <c:pt idx="11">
                  <c:v>0.98899999999999999</c:v>
                </c:pt>
                <c:pt idx="12">
                  <c:v>0.98799999999999999</c:v>
                </c:pt>
                <c:pt idx="13">
                  <c:v>0.98699999999999999</c:v>
                </c:pt>
                <c:pt idx="14">
                  <c:v>0.98599999999999999</c:v>
                </c:pt>
                <c:pt idx="15">
                  <c:v>0.98499999999999999</c:v>
                </c:pt>
                <c:pt idx="16">
                  <c:v>0.98399999999999999</c:v>
                </c:pt>
                <c:pt idx="17">
                  <c:v>0.98299999999999998</c:v>
                </c:pt>
                <c:pt idx="18">
                  <c:v>0.98199999999999998</c:v>
                </c:pt>
                <c:pt idx="19">
                  <c:v>0.98099999999999998</c:v>
                </c:pt>
                <c:pt idx="20">
                  <c:v>0.98</c:v>
                </c:pt>
                <c:pt idx="21">
                  <c:v>0.97899999999999998</c:v>
                </c:pt>
                <c:pt idx="22">
                  <c:v>0.97799999999999998</c:v>
                </c:pt>
                <c:pt idx="23">
                  <c:v>0.97699999999999998</c:v>
                </c:pt>
                <c:pt idx="24">
                  <c:v>0.97599999999999998</c:v>
                </c:pt>
                <c:pt idx="25">
                  <c:v>0.97499999999999998</c:v>
                </c:pt>
                <c:pt idx="26">
                  <c:v>0.97399999999999998</c:v>
                </c:pt>
                <c:pt idx="27">
                  <c:v>0.97299999999999998</c:v>
                </c:pt>
                <c:pt idx="28">
                  <c:v>0.96499999999999997</c:v>
                </c:pt>
                <c:pt idx="29">
                  <c:v>0.94499999999999995</c:v>
                </c:pt>
                <c:pt idx="30">
                  <c:v>0.89</c:v>
                </c:pt>
                <c:pt idx="31">
                  <c:v>0.82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F47-4764-AAF0-499EF60BBEC2}"/>
            </c:ext>
          </c:extLst>
        </c:ser>
        <c:ser>
          <c:idx val="1"/>
          <c:order val="3"/>
          <c:tx>
            <c:v>REAR TERMICA</c:v>
          </c:tx>
          <c:spPr>
            <a:ln w="19050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val>
            <c:numRef>
              <c:f>'Neumáticos de 2024 (V. 1)'!$AD$23:$BI$23</c:f>
              <c:numCache>
                <c:formatCode>0.0000</c:formatCode>
                <c:ptCount val="32"/>
                <c:pt idx="0">
                  <c:v>1</c:v>
                </c:pt>
                <c:pt idx="1">
                  <c:v>0.999</c:v>
                </c:pt>
                <c:pt idx="2">
                  <c:v>0.998</c:v>
                </c:pt>
                <c:pt idx="3">
                  <c:v>0.997</c:v>
                </c:pt>
                <c:pt idx="4">
                  <c:v>0.996</c:v>
                </c:pt>
                <c:pt idx="5">
                  <c:v>0.995</c:v>
                </c:pt>
                <c:pt idx="6">
                  <c:v>0.99399999999999999</c:v>
                </c:pt>
                <c:pt idx="7">
                  <c:v>0.99299999999999999</c:v>
                </c:pt>
                <c:pt idx="8">
                  <c:v>0.99199999999999999</c:v>
                </c:pt>
                <c:pt idx="9">
                  <c:v>0.99099999999999999</c:v>
                </c:pt>
                <c:pt idx="10">
                  <c:v>0.99</c:v>
                </c:pt>
                <c:pt idx="11">
                  <c:v>0.98899999999999999</c:v>
                </c:pt>
                <c:pt idx="12">
                  <c:v>0.98799999999999999</c:v>
                </c:pt>
                <c:pt idx="13">
                  <c:v>0.98699999999999999</c:v>
                </c:pt>
                <c:pt idx="14">
                  <c:v>0.98599999999999999</c:v>
                </c:pt>
                <c:pt idx="15">
                  <c:v>0.98499999999999999</c:v>
                </c:pt>
                <c:pt idx="16">
                  <c:v>0.98399999999999999</c:v>
                </c:pt>
                <c:pt idx="17">
                  <c:v>0.98299999999999998</c:v>
                </c:pt>
                <c:pt idx="18">
                  <c:v>0.98199999999999998</c:v>
                </c:pt>
                <c:pt idx="19">
                  <c:v>0.98099999999999998</c:v>
                </c:pt>
                <c:pt idx="20">
                  <c:v>0.98</c:v>
                </c:pt>
                <c:pt idx="21">
                  <c:v>0.97899999999999998</c:v>
                </c:pt>
                <c:pt idx="22">
                  <c:v>0.97799999999999998</c:v>
                </c:pt>
                <c:pt idx="23">
                  <c:v>0.97699999999999998</c:v>
                </c:pt>
                <c:pt idx="24">
                  <c:v>0.97599999999999998</c:v>
                </c:pt>
                <c:pt idx="25">
                  <c:v>0.97499999999999998</c:v>
                </c:pt>
                <c:pt idx="26">
                  <c:v>0.97399999999999998</c:v>
                </c:pt>
                <c:pt idx="27">
                  <c:v>0.97299999999999998</c:v>
                </c:pt>
                <c:pt idx="28">
                  <c:v>0.96499999999999997</c:v>
                </c:pt>
                <c:pt idx="29">
                  <c:v>0.95499999999999996</c:v>
                </c:pt>
                <c:pt idx="30">
                  <c:v>0.92</c:v>
                </c:pt>
                <c:pt idx="31">
                  <c:v>0.87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7F47-4764-AAF0-499EF60BBEC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746316112"/>
        <c:axId val="746310536"/>
      </c:lineChart>
      <c:catAx>
        <c:axId val="746316112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746310536"/>
        <c:crosses val="autoZero"/>
        <c:auto val="1"/>
        <c:lblAlgn val="ctr"/>
        <c:lblOffset val="100"/>
        <c:noMultiLvlLbl val="0"/>
      </c:catAx>
      <c:valAx>
        <c:axId val="746310536"/>
        <c:scaling>
          <c:orientation val="minMax"/>
          <c:max val="1"/>
          <c:min val="0.8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746316112"/>
        <c:crosses val="autoZero"/>
        <c:crossBetween val="between"/>
      </c:valAx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ES"/>
        </a:p>
      </c:txPr>
    </c:legend>
    <c:plotVisOnly val="1"/>
    <c:dispBlanksAs val="gap"/>
    <c:showDLblsOverMax val="0"/>
    <c:extLst/>
  </c:chart>
  <c:txPr>
    <a:bodyPr/>
    <a:lstStyle/>
    <a:p>
      <a:pPr>
        <a:defRPr/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Curva</a:t>
            </a:r>
            <a:r>
              <a:rPr lang="es-ES" baseline="0"/>
              <a:t> de grip en función del desgaste (INT-WET)</a:t>
            </a:r>
            <a:endParaRPr lang="es-ES"/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lineChart>
        <c:grouping val="standard"/>
        <c:varyColors val="0"/>
        <c:ser>
          <c:idx val="4"/>
          <c:order val="0"/>
          <c:tx>
            <c:v>FRONT DESGASTE</c:v>
          </c:tx>
          <c:spPr>
            <a:ln w="31750">
              <a:solidFill>
                <a:srgbClr val="0070C0"/>
              </a:solidFill>
            </a:ln>
          </c:spPr>
          <c:marker>
            <c:symbol val="none"/>
          </c:marker>
          <c:val>
            <c:numRef>
              <c:f>'Neumáticos de 2024 (V. 1)'!$AD$14:$BI$14</c:f>
              <c:numCache>
                <c:formatCode>0.0000</c:formatCode>
                <c:ptCount val="32"/>
                <c:pt idx="0">
                  <c:v>0.999</c:v>
                </c:pt>
                <c:pt idx="1">
                  <c:v>1</c:v>
                </c:pt>
                <c:pt idx="2">
                  <c:v>0.99850000000000005</c:v>
                </c:pt>
                <c:pt idx="3">
                  <c:v>0.995</c:v>
                </c:pt>
                <c:pt idx="4">
                  <c:v>0.99199999999999999</c:v>
                </c:pt>
                <c:pt idx="5">
                  <c:v>0.99</c:v>
                </c:pt>
                <c:pt idx="6">
                  <c:v>0.98899999999999999</c:v>
                </c:pt>
                <c:pt idx="7">
                  <c:v>0.98880000000000001</c:v>
                </c:pt>
                <c:pt idx="8">
                  <c:v>0.98860000000000003</c:v>
                </c:pt>
                <c:pt idx="9">
                  <c:v>0.98839999999999995</c:v>
                </c:pt>
                <c:pt idx="10">
                  <c:v>0.98819999999999997</c:v>
                </c:pt>
                <c:pt idx="11">
                  <c:v>0.98799999999999999</c:v>
                </c:pt>
                <c:pt idx="12">
                  <c:v>0.98780000000000001</c:v>
                </c:pt>
                <c:pt idx="13">
                  <c:v>0.98760000000000003</c:v>
                </c:pt>
                <c:pt idx="14">
                  <c:v>0.98740000000000006</c:v>
                </c:pt>
                <c:pt idx="15">
                  <c:v>0.98719999999999997</c:v>
                </c:pt>
                <c:pt idx="16">
                  <c:v>0.98699999999999999</c:v>
                </c:pt>
                <c:pt idx="17">
                  <c:v>0.98680000000000001</c:v>
                </c:pt>
                <c:pt idx="18">
                  <c:v>0.98660000000000003</c:v>
                </c:pt>
                <c:pt idx="19">
                  <c:v>0.98640000000000005</c:v>
                </c:pt>
                <c:pt idx="20">
                  <c:v>0.98619999999999997</c:v>
                </c:pt>
                <c:pt idx="21">
                  <c:v>0.98599999999999999</c:v>
                </c:pt>
                <c:pt idx="22">
                  <c:v>0.98580000000000001</c:v>
                </c:pt>
                <c:pt idx="23">
                  <c:v>0.98560000000000003</c:v>
                </c:pt>
                <c:pt idx="24">
                  <c:v>0.98540000000000005</c:v>
                </c:pt>
                <c:pt idx="25">
                  <c:v>0.98519999999999996</c:v>
                </c:pt>
                <c:pt idx="26">
                  <c:v>0.98499999999999999</c:v>
                </c:pt>
                <c:pt idx="27">
                  <c:v>0.98480000000000001</c:v>
                </c:pt>
                <c:pt idx="28">
                  <c:v>0.98299999999999998</c:v>
                </c:pt>
                <c:pt idx="29">
                  <c:v>0.98</c:v>
                </c:pt>
                <c:pt idx="30">
                  <c:v>0.96</c:v>
                </c:pt>
                <c:pt idx="31">
                  <c:v>0.92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613-496A-B4EE-595541189C9B}"/>
            </c:ext>
          </c:extLst>
        </c:ser>
        <c:ser>
          <c:idx val="5"/>
          <c:order val="1"/>
          <c:tx>
            <c:v>REAR DESGASTE</c:v>
          </c:tx>
          <c:spPr>
            <a:ln w="63500" cmpd="dbl">
              <a:solidFill>
                <a:srgbClr val="FFC000"/>
              </a:solidFill>
            </a:ln>
          </c:spPr>
          <c:marker>
            <c:symbol val="none"/>
          </c:marker>
          <c:val>
            <c:numRef>
              <c:f>'Neumáticos de 2024 (V. 1)'!$AD$15:$BI$15</c:f>
              <c:numCache>
                <c:formatCode>0.0000</c:formatCode>
                <c:ptCount val="32"/>
                <c:pt idx="0">
                  <c:v>0.999</c:v>
                </c:pt>
                <c:pt idx="1">
                  <c:v>1</c:v>
                </c:pt>
                <c:pt idx="2">
                  <c:v>0.99850000000000005</c:v>
                </c:pt>
                <c:pt idx="3">
                  <c:v>0.995</c:v>
                </c:pt>
                <c:pt idx="4">
                  <c:v>0.99199999999999999</c:v>
                </c:pt>
                <c:pt idx="5">
                  <c:v>0.99</c:v>
                </c:pt>
                <c:pt idx="6">
                  <c:v>0.98899999999999999</c:v>
                </c:pt>
                <c:pt idx="7">
                  <c:v>0.98880000000000001</c:v>
                </c:pt>
                <c:pt idx="8">
                  <c:v>0.98860000000000003</c:v>
                </c:pt>
                <c:pt idx="9">
                  <c:v>0.98839999999999995</c:v>
                </c:pt>
                <c:pt idx="10">
                  <c:v>0.98819999999999997</c:v>
                </c:pt>
                <c:pt idx="11">
                  <c:v>0.98799999999999999</c:v>
                </c:pt>
                <c:pt idx="12">
                  <c:v>0.98780000000000001</c:v>
                </c:pt>
                <c:pt idx="13">
                  <c:v>0.98760000000000003</c:v>
                </c:pt>
                <c:pt idx="14">
                  <c:v>0.98740000000000006</c:v>
                </c:pt>
                <c:pt idx="15">
                  <c:v>0.98719999999999997</c:v>
                </c:pt>
                <c:pt idx="16">
                  <c:v>0.98699999999999999</c:v>
                </c:pt>
                <c:pt idx="17">
                  <c:v>0.98680000000000001</c:v>
                </c:pt>
                <c:pt idx="18">
                  <c:v>0.98660000000000003</c:v>
                </c:pt>
                <c:pt idx="19">
                  <c:v>0.98640000000000005</c:v>
                </c:pt>
                <c:pt idx="20">
                  <c:v>0.98619999999999997</c:v>
                </c:pt>
                <c:pt idx="21">
                  <c:v>0.98599999999999999</c:v>
                </c:pt>
                <c:pt idx="22">
                  <c:v>0.98580000000000001</c:v>
                </c:pt>
                <c:pt idx="23">
                  <c:v>0.98560000000000003</c:v>
                </c:pt>
                <c:pt idx="24">
                  <c:v>0.98540000000000005</c:v>
                </c:pt>
                <c:pt idx="25">
                  <c:v>0.98519999999999996</c:v>
                </c:pt>
                <c:pt idx="26">
                  <c:v>0.98499999999999999</c:v>
                </c:pt>
                <c:pt idx="27">
                  <c:v>0.98480000000000001</c:v>
                </c:pt>
                <c:pt idx="28">
                  <c:v>0.98299999999999998</c:v>
                </c:pt>
                <c:pt idx="29">
                  <c:v>0.98</c:v>
                </c:pt>
                <c:pt idx="30">
                  <c:v>0.97</c:v>
                </c:pt>
                <c:pt idx="31">
                  <c:v>0.95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613-496A-B4EE-595541189C9B}"/>
            </c:ext>
          </c:extLst>
        </c:ser>
        <c:ser>
          <c:idx val="0"/>
          <c:order val="2"/>
          <c:tx>
            <c:v>FRONT TERMICA</c:v>
          </c:tx>
          <c:spPr>
            <a:ln w="63500">
              <a:solidFill>
                <a:schemeClr val="bg1">
                  <a:lumMod val="65000"/>
                </a:schemeClr>
              </a:solidFill>
            </a:ln>
          </c:spPr>
          <c:marker>
            <c:symbol val="none"/>
          </c:marker>
          <c:val>
            <c:numRef>
              <c:f>'Neumáticos de 2024 (V. 1)'!$AD$27:$BI$27</c:f>
              <c:numCache>
                <c:formatCode>0.0000</c:formatCode>
                <c:ptCount val="32"/>
                <c:pt idx="0">
                  <c:v>1</c:v>
                </c:pt>
                <c:pt idx="1">
                  <c:v>0.999</c:v>
                </c:pt>
                <c:pt idx="2">
                  <c:v>0.998</c:v>
                </c:pt>
                <c:pt idx="3">
                  <c:v>0.996</c:v>
                </c:pt>
                <c:pt idx="4">
                  <c:v>0.99399999999999999</c:v>
                </c:pt>
                <c:pt idx="5">
                  <c:v>0.99199999999999999</c:v>
                </c:pt>
                <c:pt idx="6">
                  <c:v>0.99</c:v>
                </c:pt>
                <c:pt idx="7">
                  <c:v>0.98799999999999999</c:v>
                </c:pt>
                <c:pt idx="8">
                  <c:v>0.98599999999999999</c:v>
                </c:pt>
                <c:pt idx="9">
                  <c:v>0.98399999999999999</c:v>
                </c:pt>
                <c:pt idx="10">
                  <c:v>0.98199999999999998</c:v>
                </c:pt>
                <c:pt idx="11">
                  <c:v>0.98</c:v>
                </c:pt>
                <c:pt idx="12">
                  <c:v>0.97799999999999998</c:v>
                </c:pt>
                <c:pt idx="13">
                  <c:v>0.97599999999999998</c:v>
                </c:pt>
                <c:pt idx="14">
                  <c:v>0.97399999999999998</c:v>
                </c:pt>
                <c:pt idx="15">
                  <c:v>0.97199999999999998</c:v>
                </c:pt>
                <c:pt idx="16">
                  <c:v>0.97</c:v>
                </c:pt>
                <c:pt idx="17">
                  <c:v>0.96799999999999997</c:v>
                </c:pt>
                <c:pt idx="18">
                  <c:v>0.96599999999999997</c:v>
                </c:pt>
                <c:pt idx="19">
                  <c:v>0.96399999999999997</c:v>
                </c:pt>
                <c:pt idx="20">
                  <c:v>0.96199999999999997</c:v>
                </c:pt>
                <c:pt idx="21">
                  <c:v>0.96</c:v>
                </c:pt>
                <c:pt idx="22">
                  <c:v>0.95799999999999996</c:v>
                </c:pt>
                <c:pt idx="23">
                  <c:v>0.95599999999999996</c:v>
                </c:pt>
                <c:pt idx="24">
                  <c:v>0.95399999999999996</c:v>
                </c:pt>
                <c:pt idx="25">
                  <c:v>0.95199999999999996</c:v>
                </c:pt>
                <c:pt idx="26">
                  <c:v>0.95</c:v>
                </c:pt>
                <c:pt idx="27">
                  <c:v>0.94499999999999995</c:v>
                </c:pt>
                <c:pt idx="28">
                  <c:v>0.94</c:v>
                </c:pt>
                <c:pt idx="29">
                  <c:v>0.93</c:v>
                </c:pt>
                <c:pt idx="30">
                  <c:v>0.89</c:v>
                </c:pt>
                <c:pt idx="31">
                  <c:v>0.75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613-496A-B4EE-595541189C9B}"/>
            </c:ext>
          </c:extLst>
        </c:ser>
        <c:ser>
          <c:idx val="1"/>
          <c:order val="3"/>
          <c:tx>
            <c:v>REAR TERMICA</c:v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'Neumáticos de 2024 (V. 1)'!$AD$28:$BI$28</c:f>
              <c:numCache>
                <c:formatCode>0.0000</c:formatCode>
                <c:ptCount val="32"/>
                <c:pt idx="0">
                  <c:v>1</c:v>
                </c:pt>
                <c:pt idx="1">
                  <c:v>0.999</c:v>
                </c:pt>
                <c:pt idx="2">
                  <c:v>0.998</c:v>
                </c:pt>
                <c:pt idx="3">
                  <c:v>0.996</c:v>
                </c:pt>
                <c:pt idx="4">
                  <c:v>0.99399999999999999</c:v>
                </c:pt>
                <c:pt idx="5">
                  <c:v>0.99199999999999999</c:v>
                </c:pt>
                <c:pt idx="6">
                  <c:v>0.99</c:v>
                </c:pt>
                <c:pt idx="7">
                  <c:v>0.98799999999999999</c:v>
                </c:pt>
                <c:pt idx="8">
                  <c:v>0.98599999999999999</c:v>
                </c:pt>
                <c:pt idx="9">
                  <c:v>0.98399999999999999</c:v>
                </c:pt>
                <c:pt idx="10">
                  <c:v>0.98199999999999998</c:v>
                </c:pt>
                <c:pt idx="11">
                  <c:v>0.98</c:v>
                </c:pt>
                <c:pt idx="12">
                  <c:v>0.97799999999999998</c:v>
                </c:pt>
                <c:pt idx="13">
                  <c:v>0.97599999999999998</c:v>
                </c:pt>
                <c:pt idx="14">
                  <c:v>0.97399999999999998</c:v>
                </c:pt>
                <c:pt idx="15">
                  <c:v>0.97199999999999998</c:v>
                </c:pt>
                <c:pt idx="16">
                  <c:v>0.97</c:v>
                </c:pt>
                <c:pt idx="17">
                  <c:v>0.96799999999999997</c:v>
                </c:pt>
                <c:pt idx="18">
                  <c:v>0.96599999999999997</c:v>
                </c:pt>
                <c:pt idx="19">
                  <c:v>0.96399999999999997</c:v>
                </c:pt>
                <c:pt idx="20">
                  <c:v>0.96199999999999997</c:v>
                </c:pt>
                <c:pt idx="21">
                  <c:v>0.96</c:v>
                </c:pt>
                <c:pt idx="22">
                  <c:v>0.95799999999999996</c:v>
                </c:pt>
                <c:pt idx="23">
                  <c:v>0.95599999999999996</c:v>
                </c:pt>
                <c:pt idx="24">
                  <c:v>0.95399999999999996</c:v>
                </c:pt>
                <c:pt idx="25">
                  <c:v>0.95199999999999996</c:v>
                </c:pt>
                <c:pt idx="26">
                  <c:v>0.95</c:v>
                </c:pt>
                <c:pt idx="27">
                  <c:v>0.94499999999999995</c:v>
                </c:pt>
                <c:pt idx="28">
                  <c:v>0.94</c:v>
                </c:pt>
                <c:pt idx="29">
                  <c:v>0.93</c:v>
                </c:pt>
                <c:pt idx="30">
                  <c:v>0.91</c:v>
                </c:pt>
                <c:pt idx="31">
                  <c:v>0.8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B613-496A-B4EE-595541189C9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746316112"/>
        <c:axId val="746310536"/>
      </c:lineChart>
      <c:catAx>
        <c:axId val="746316112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746310536"/>
        <c:crosses val="autoZero"/>
        <c:auto val="1"/>
        <c:lblAlgn val="ctr"/>
        <c:lblOffset val="100"/>
        <c:noMultiLvlLbl val="0"/>
      </c:catAx>
      <c:valAx>
        <c:axId val="746310536"/>
        <c:scaling>
          <c:orientation val="minMax"/>
          <c:max val="1"/>
          <c:min val="0.8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746316112"/>
        <c:crosses val="autoZero"/>
        <c:crossBetween val="between"/>
      </c:valAx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ES"/>
        </a:p>
      </c:txPr>
    </c:legend>
    <c:plotVisOnly val="1"/>
    <c:dispBlanksAs val="gap"/>
    <c:showDLblsOverMax val="0"/>
    <c:extLst/>
  </c:chart>
  <c:txPr>
    <a:bodyPr/>
    <a:lstStyle/>
    <a:p>
      <a:pPr>
        <a:defRPr/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Abrasión</a:t>
            </a:r>
            <a:r>
              <a:rPr lang="es-ES" baseline="0"/>
              <a:t> REAR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lineChart>
        <c:grouping val="standard"/>
        <c:varyColors val="0"/>
        <c:ser>
          <c:idx val="8"/>
          <c:order val="1"/>
          <c:tx>
            <c:strRef>
              <c:f>'Neumáticos de 2024 (V. 1)'!$D$72</c:f>
              <c:strCache>
                <c:ptCount val="1"/>
                <c:pt idx="0">
                  <c:v>Duro</c:v>
                </c:pt>
              </c:strCache>
            </c:strRef>
          </c:tx>
          <c:marker>
            <c:symbol val="none"/>
          </c:marker>
          <c:cat>
            <c:numRef>
              <c:f>'Neumáticos de 2024 (V. 1)'!$E$70:$AJ$70</c:f>
              <c:numCache>
                <c:formatCode>General</c:formatCode>
                <c:ptCount val="32"/>
                <c:pt idx="0">
                  <c:v>-7.5</c:v>
                </c:pt>
                <c:pt idx="1">
                  <c:v>-7</c:v>
                </c:pt>
                <c:pt idx="2">
                  <c:v>-6.5</c:v>
                </c:pt>
                <c:pt idx="3">
                  <c:v>-6</c:v>
                </c:pt>
                <c:pt idx="4">
                  <c:v>-5.5</c:v>
                </c:pt>
                <c:pt idx="5">
                  <c:v>-5</c:v>
                </c:pt>
                <c:pt idx="6">
                  <c:v>-4.5</c:v>
                </c:pt>
                <c:pt idx="7">
                  <c:v>-4</c:v>
                </c:pt>
                <c:pt idx="8">
                  <c:v>-3.5</c:v>
                </c:pt>
                <c:pt idx="9">
                  <c:v>-3</c:v>
                </c:pt>
                <c:pt idx="10">
                  <c:v>-2.5</c:v>
                </c:pt>
                <c:pt idx="11">
                  <c:v>-2</c:v>
                </c:pt>
                <c:pt idx="12">
                  <c:v>-1.5</c:v>
                </c:pt>
                <c:pt idx="13">
                  <c:v>-1</c:v>
                </c:pt>
                <c:pt idx="14">
                  <c:v>-0.5</c:v>
                </c:pt>
                <c:pt idx="15">
                  <c:v>0</c:v>
                </c:pt>
                <c:pt idx="16">
                  <c:v>0.5</c:v>
                </c:pt>
                <c:pt idx="17">
                  <c:v>1</c:v>
                </c:pt>
                <c:pt idx="18">
                  <c:v>1.5</c:v>
                </c:pt>
                <c:pt idx="19">
                  <c:v>2</c:v>
                </c:pt>
                <c:pt idx="20">
                  <c:v>2.5</c:v>
                </c:pt>
                <c:pt idx="21">
                  <c:v>3</c:v>
                </c:pt>
                <c:pt idx="22">
                  <c:v>3.5</c:v>
                </c:pt>
                <c:pt idx="23">
                  <c:v>4</c:v>
                </c:pt>
                <c:pt idx="24">
                  <c:v>4.5</c:v>
                </c:pt>
                <c:pt idx="25">
                  <c:v>5</c:v>
                </c:pt>
                <c:pt idx="26">
                  <c:v>5.5</c:v>
                </c:pt>
                <c:pt idx="27">
                  <c:v>6</c:v>
                </c:pt>
                <c:pt idx="28">
                  <c:v>6.5</c:v>
                </c:pt>
                <c:pt idx="29">
                  <c:v>7</c:v>
                </c:pt>
                <c:pt idx="30">
                  <c:v>7.5</c:v>
                </c:pt>
                <c:pt idx="31">
                  <c:v>8</c:v>
                </c:pt>
              </c:numCache>
            </c:numRef>
          </c:cat>
          <c:val>
            <c:numRef>
              <c:f>'Neumáticos de 2024 (V. 1)'!$E$72:$AJ$72</c:f>
              <c:numCache>
                <c:formatCode>0.00E+00</c:formatCode>
                <c:ptCount val="32"/>
                <c:pt idx="0">
                  <c:v>1.2202069413191027E-9</c:v>
                </c:pt>
                <c:pt idx="1">
                  <c:v>1.0293688888854506E-9</c:v>
                </c:pt>
                <c:pt idx="2">
                  <c:v>8.674456928808953E-10</c:v>
                </c:pt>
                <c:pt idx="3">
                  <c:v>7.5178626716347596E-10</c:v>
                </c:pt>
                <c:pt idx="4">
                  <c:v>6.47692784017696E-10</c:v>
                </c:pt>
                <c:pt idx="5">
                  <c:v>5.6499629462973643E-10</c:v>
                </c:pt>
                <c:pt idx="6">
                  <c:v>4.7304705118440562E-10</c:v>
                </c:pt>
                <c:pt idx="7">
                  <c:v>3.9497693882511265E-10</c:v>
                </c:pt>
                <c:pt idx="8">
                  <c:v>3.2500298626601924E-10</c:v>
                </c:pt>
                <c:pt idx="9">
                  <c:v>2.5560733083554926E-10</c:v>
                </c:pt>
                <c:pt idx="10">
                  <c:v>2.0240399500555339E-10</c:v>
                </c:pt>
                <c:pt idx="11">
                  <c:v>1.6654957303313953E-10</c:v>
                </c:pt>
                <c:pt idx="12">
                  <c:v>1.3416493383224723E-10</c:v>
                </c:pt>
                <c:pt idx="13">
                  <c:v>1.1681601997462592E-10</c:v>
                </c:pt>
                <c:pt idx="14">
                  <c:v>1.0987645443159205E-10</c:v>
                </c:pt>
                <c:pt idx="15">
                  <c:v>1.0698496878863172E-10</c:v>
                </c:pt>
                <c:pt idx="16">
                  <c:v>1.0871986017440379E-10</c:v>
                </c:pt>
                <c:pt idx="17">
                  <c:v>1.1276794007451861E-10</c:v>
                </c:pt>
                <c:pt idx="18">
                  <c:v>1.2028580274614754E-10</c:v>
                </c:pt>
                <c:pt idx="19">
                  <c:v>1.3127344818929253E-10</c:v>
                </c:pt>
                <c:pt idx="20">
                  <c:v>1.4688747066117365E-10</c:v>
                </c:pt>
                <c:pt idx="21">
                  <c:v>1.7059765293322995E-10</c:v>
                </c:pt>
                <c:pt idx="22">
                  <c:v>1.9488613233390198E-10</c:v>
                </c:pt>
                <c:pt idx="23">
                  <c:v>2.2033120599174729E-10</c:v>
                </c:pt>
                <c:pt idx="24">
                  <c:v>2.4808946816395407E-10</c:v>
                </c:pt>
                <c:pt idx="25">
                  <c:v>2.9319664419375029E-10</c:v>
                </c:pt>
                <c:pt idx="26">
                  <c:v>3.5160465418103594E-10</c:v>
                </c:pt>
                <c:pt idx="27">
                  <c:v>4.3719262921198049E-10</c:v>
                </c:pt>
                <c:pt idx="28">
                  <c:v>5.6499629462973643E-10</c:v>
                </c:pt>
                <c:pt idx="29">
                  <c:v>7.4022032459170629E-10</c:v>
                </c:pt>
                <c:pt idx="30">
                  <c:v>8.5009677902336193E-10</c:v>
                </c:pt>
                <c:pt idx="31">
                  <c:v>9.5997323345477407E-10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8A9-496C-9DD0-6A973D1E5A48}"/>
            </c:ext>
          </c:extLst>
        </c:ser>
        <c:ser>
          <c:idx val="9"/>
          <c:order val="2"/>
          <c:tx>
            <c:strRef>
              <c:f>'Neumáticos de 2024 (V. 1)'!$D$73</c:f>
              <c:strCache>
                <c:ptCount val="1"/>
                <c:pt idx="0">
                  <c:v>Medio</c:v>
                </c:pt>
              </c:strCache>
            </c:strRef>
          </c:tx>
          <c:marker>
            <c:symbol val="none"/>
          </c:marker>
          <c:cat>
            <c:numRef>
              <c:f>'Neumáticos de 2024 (V. 1)'!$E$70:$AJ$70</c:f>
              <c:numCache>
                <c:formatCode>General</c:formatCode>
                <c:ptCount val="32"/>
                <c:pt idx="0">
                  <c:v>-7.5</c:v>
                </c:pt>
                <c:pt idx="1">
                  <c:v>-7</c:v>
                </c:pt>
                <c:pt idx="2">
                  <c:v>-6.5</c:v>
                </c:pt>
                <c:pt idx="3">
                  <c:v>-6</c:v>
                </c:pt>
                <c:pt idx="4">
                  <c:v>-5.5</c:v>
                </c:pt>
                <c:pt idx="5">
                  <c:v>-5</c:v>
                </c:pt>
                <c:pt idx="6">
                  <c:v>-4.5</c:v>
                </c:pt>
                <c:pt idx="7">
                  <c:v>-4</c:v>
                </c:pt>
                <c:pt idx="8">
                  <c:v>-3.5</c:v>
                </c:pt>
                <c:pt idx="9">
                  <c:v>-3</c:v>
                </c:pt>
                <c:pt idx="10">
                  <c:v>-2.5</c:v>
                </c:pt>
                <c:pt idx="11">
                  <c:v>-2</c:v>
                </c:pt>
                <c:pt idx="12">
                  <c:v>-1.5</c:v>
                </c:pt>
                <c:pt idx="13">
                  <c:v>-1</c:v>
                </c:pt>
                <c:pt idx="14">
                  <c:v>-0.5</c:v>
                </c:pt>
                <c:pt idx="15">
                  <c:v>0</c:v>
                </c:pt>
                <c:pt idx="16">
                  <c:v>0.5</c:v>
                </c:pt>
                <c:pt idx="17">
                  <c:v>1</c:v>
                </c:pt>
                <c:pt idx="18">
                  <c:v>1.5</c:v>
                </c:pt>
                <c:pt idx="19">
                  <c:v>2</c:v>
                </c:pt>
                <c:pt idx="20">
                  <c:v>2.5</c:v>
                </c:pt>
                <c:pt idx="21">
                  <c:v>3</c:v>
                </c:pt>
                <c:pt idx="22">
                  <c:v>3.5</c:v>
                </c:pt>
                <c:pt idx="23">
                  <c:v>4</c:v>
                </c:pt>
                <c:pt idx="24">
                  <c:v>4.5</c:v>
                </c:pt>
                <c:pt idx="25">
                  <c:v>5</c:v>
                </c:pt>
                <c:pt idx="26">
                  <c:v>5.5</c:v>
                </c:pt>
                <c:pt idx="27">
                  <c:v>6</c:v>
                </c:pt>
                <c:pt idx="28">
                  <c:v>6.5</c:v>
                </c:pt>
                <c:pt idx="29">
                  <c:v>7</c:v>
                </c:pt>
                <c:pt idx="30">
                  <c:v>7.5</c:v>
                </c:pt>
                <c:pt idx="31">
                  <c:v>8</c:v>
                </c:pt>
              </c:numCache>
            </c:numRef>
          </c:cat>
          <c:val>
            <c:numRef>
              <c:f>'Neumáticos de 2024 (V. 1)'!$E$73:$AJ$73</c:f>
              <c:numCache>
                <c:formatCode>0.00E+00</c:formatCode>
                <c:ptCount val="32"/>
                <c:pt idx="0">
                  <c:v>2.1014675100495655E-9</c:v>
                </c:pt>
                <c:pt idx="1">
                  <c:v>1.7728019753027203E-9</c:v>
                </c:pt>
                <c:pt idx="2">
                  <c:v>1.4939342488504306E-9</c:v>
                </c:pt>
                <c:pt idx="3">
                  <c:v>1.2947430156704308E-9</c:v>
                </c:pt>
                <c:pt idx="4">
                  <c:v>1.1154709058082542E-9</c:v>
                </c:pt>
                <c:pt idx="5">
                  <c:v>9.7304917408454599E-10</c:v>
                </c:pt>
                <c:pt idx="6">
                  <c:v>8.1469214370647641E-10</c:v>
                </c:pt>
                <c:pt idx="7">
                  <c:v>6.8023806130991625E-10</c:v>
                </c:pt>
                <c:pt idx="8">
                  <c:v>5.5972736523592208E-10</c:v>
                </c:pt>
                <c:pt idx="9">
                  <c:v>4.402126253278904E-10</c:v>
                </c:pt>
                <c:pt idx="10">
                  <c:v>3.4858465806511973E-10</c:v>
                </c:pt>
                <c:pt idx="11">
                  <c:v>2.8683537577929584E-10</c:v>
                </c:pt>
                <c:pt idx="12">
                  <c:v>2.3106183048887022E-10</c:v>
                </c:pt>
                <c:pt idx="13">
                  <c:v>2.0118314551185577E-10</c:v>
                </c:pt>
                <c:pt idx="14">
                  <c:v>1.8923167152107521E-10</c:v>
                </c:pt>
                <c:pt idx="15">
                  <c:v>1.842518906915324E-10</c:v>
                </c:pt>
                <c:pt idx="16">
                  <c:v>1.8723975918925095E-10</c:v>
                </c:pt>
                <c:pt idx="17">
                  <c:v>1.9421145235055985E-10</c:v>
                </c:pt>
                <c:pt idx="18">
                  <c:v>2.0715888250725409E-10</c:v>
                </c:pt>
                <c:pt idx="19">
                  <c:v>2.2608204965933713E-10</c:v>
                </c:pt>
                <c:pt idx="20">
                  <c:v>2.5297286613868799E-10</c:v>
                </c:pt>
                <c:pt idx="21">
                  <c:v>2.938070689405627E-10</c:v>
                </c:pt>
                <c:pt idx="22">
                  <c:v>3.3563722790838677E-10</c:v>
                </c:pt>
                <c:pt idx="23">
                  <c:v>3.7945929920800924E-10</c:v>
                </c:pt>
                <c:pt idx="24">
                  <c:v>4.2726519517125427E-10</c:v>
                </c:pt>
                <c:pt idx="25">
                  <c:v>5.0494977611145884E-10</c:v>
                </c:pt>
                <c:pt idx="26">
                  <c:v>6.055413488673397E-10</c:v>
                </c:pt>
                <c:pt idx="27">
                  <c:v>7.5294286142063298E-10</c:v>
                </c:pt>
                <c:pt idx="28">
                  <c:v>9.7304917408454599E-10</c:v>
                </c:pt>
                <c:pt idx="29">
                  <c:v>1.2748238923523831E-9</c:v>
                </c:pt>
                <c:pt idx="30">
                  <c:v>1.4640555638735678E-9</c:v>
                </c:pt>
                <c:pt idx="31">
                  <c:v>1.6532872353943329E-9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8A9-496C-9DD0-6A973D1E5A48}"/>
            </c:ext>
          </c:extLst>
        </c:ser>
        <c:ser>
          <c:idx val="10"/>
          <c:order val="3"/>
          <c:tx>
            <c:strRef>
              <c:f>'Neumáticos de 2024 (V. 1)'!$D$74</c:f>
              <c:strCache>
                <c:ptCount val="1"/>
                <c:pt idx="0">
                  <c:v>Blando</c:v>
                </c:pt>
              </c:strCache>
            </c:strRef>
          </c:tx>
          <c:marker>
            <c:symbol val="none"/>
          </c:marker>
          <c:cat>
            <c:numRef>
              <c:f>'Neumáticos de 2024 (V. 1)'!$E$70:$AJ$70</c:f>
              <c:numCache>
                <c:formatCode>General</c:formatCode>
                <c:ptCount val="32"/>
                <c:pt idx="0">
                  <c:v>-7.5</c:v>
                </c:pt>
                <c:pt idx="1">
                  <c:v>-7</c:v>
                </c:pt>
                <c:pt idx="2">
                  <c:v>-6.5</c:v>
                </c:pt>
                <c:pt idx="3">
                  <c:v>-6</c:v>
                </c:pt>
                <c:pt idx="4">
                  <c:v>-5.5</c:v>
                </c:pt>
                <c:pt idx="5">
                  <c:v>-5</c:v>
                </c:pt>
                <c:pt idx="6">
                  <c:v>-4.5</c:v>
                </c:pt>
                <c:pt idx="7">
                  <c:v>-4</c:v>
                </c:pt>
                <c:pt idx="8">
                  <c:v>-3.5</c:v>
                </c:pt>
                <c:pt idx="9">
                  <c:v>-3</c:v>
                </c:pt>
                <c:pt idx="10">
                  <c:v>-2.5</c:v>
                </c:pt>
                <c:pt idx="11">
                  <c:v>-2</c:v>
                </c:pt>
                <c:pt idx="12">
                  <c:v>-1.5</c:v>
                </c:pt>
                <c:pt idx="13">
                  <c:v>-1</c:v>
                </c:pt>
                <c:pt idx="14">
                  <c:v>-0.5</c:v>
                </c:pt>
                <c:pt idx="15">
                  <c:v>0</c:v>
                </c:pt>
                <c:pt idx="16">
                  <c:v>0.5</c:v>
                </c:pt>
                <c:pt idx="17">
                  <c:v>1</c:v>
                </c:pt>
                <c:pt idx="18">
                  <c:v>1.5</c:v>
                </c:pt>
                <c:pt idx="19">
                  <c:v>2</c:v>
                </c:pt>
                <c:pt idx="20">
                  <c:v>2.5</c:v>
                </c:pt>
                <c:pt idx="21">
                  <c:v>3</c:v>
                </c:pt>
                <c:pt idx="22">
                  <c:v>3.5</c:v>
                </c:pt>
                <c:pt idx="23">
                  <c:v>4</c:v>
                </c:pt>
                <c:pt idx="24">
                  <c:v>4.5</c:v>
                </c:pt>
                <c:pt idx="25">
                  <c:v>5</c:v>
                </c:pt>
                <c:pt idx="26">
                  <c:v>5.5</c:v>
                </c:pt>
                <c:pt idx="27">
                  <c:v>6</c:v>
                </c:pt>
                <c:pt idx="28">
                  <c:v>6.5</c:v>
                </c:pt>
                <c:pt idx="29">
                  <c:v>7</c:v>
                </c:pt>
                <c:pt idx="30">
                  <c:v>7.5</c:v>
                </c:pt>
                <c:pt idx="31">
                  <c:v>8</c:v>
                </c:pt>
              </c:numCache>
            </c:numRef>
          </c:cat>
          <c:val>
            <c:numRef>
              <c:f>'Neumáticos de 2024 (V. 1)'!$E$74:$AJ$74</c:f>
              <c:numCache>
                <c:formatCode>0.00E+00</c:formatCode>
                <c:ptCount val="32"/>
                <c:pt idx="0">
                  <c:v>3.5830021046345093E-9</c:v>
                </c:pt>
                <c:pt idx="1">
                  <c:v>3.0226273678911386E-9</c:v>
                </c:pt>
                <c:pt idx="2">
                  <c:v>2.5471578942899845E-9</c:v>
                </c:pt>
                <c:pt idx="3">
                  <c:v>2.2075368417180847E-9</c:v>
                </c:pt>
                <c:pt idx="4">
                  <c:v>1.9018778944030733E-9</c:v>
                </c:pt>
                <c:pt idx="5">
                  <c:v>1.659048841814151E-9</c:v>
                </c:pt>
                <c:pt idx="6">
                  <c:v>1.3890501050195424E-9</c:v>
                </c:pt>
                <c:pt idx="7">
                  <c:v>1.1598058945334074E-9</c:v>
                </c:pt>
                <c:pt idx="8">
                  <c:v>9.5433515772724722E-10</c:v>
                </c:pt>
                <c:pt idx="9">
                  <c:v>7.5056252618405323E-10</c:v>
                </c:pt>
                <c:pt idx="10">
                  <c:v>5.9433684200102923E-10</c:v>
                </c:pt>
                <c:pt idx="11">
                  <c:v>4.8905431570369948E-10</c:v>
                </c:pt>
                <c:pt idx="12">
                  <c:v>3.9396042098352376E-10</c:v>
                </c:pt>
                <c:pt idx="13">
                  <c:v>3.4301726309771412E-10</c:v>
                </c:pt>
                <c:pt idx="14">
                  <c:v>3.2263999994343329E-10</c:v>
                </c:pt>
                <c:pt idx="15">
                  <c:v>3.1414947362906279E-10</c:v>
                </c:pt>
                <c:pt idx="16">
                  <c:v>3.1924378941767292E-10</c:v>
                </c:pt>
                <c:pt idx="17">
                  <c:v>3.3113052625770458E-10</c:v>
                </c:pt>
                <c:pt idx="18">
                  <c:v>3.5320589467486826E-10</c:v>
                </c:pt>
                <c:pt idx="19">
                  <c:v>3.8546989466916985E-10</c:v>
                </c:pt>
                <c:pt idx="20">
                  <c:v>4.3131873676646303E-10</c:v>
                </c:pt>
                <c:pt idx="21">
                  <c:v>5.0094105254365943E-10</c:v>
                </c:pt>
                <c:pt idx="22">
                  <c:v>5.7226147358379948E-10</c:v>
                </c:pt>
                <c:pt idx="23">
                  <c:v>6.469781051496558E-10</c:v>
                </c:pt>
                <c:pt idx="24">
                  <c:v>7.2848715776698861E-10</c:v>
                </c:pt>
                <c:pt idx="25">
                  <c:v>8.6093936827003737E-10</c:v>
                </c:pt>
                <c:pt idx="26">
                  <c:v>1.0324479998188142E-9</c:v>
                </c:pt>
                <c:pt idx="27">
                  <c:v>1.2837675787221794E-9</c:v>
                </c:pt>
                <c:pt idx="28">
                  <c:v>1.659048841814151E-9</c:v>
                </c:pt>
                <c:pt idx="29">
                  <c:v>2.1735747364608134E-9</c:v>
                </c:pt>
                <c:pt idx="30">
                  <c:v>2.4962147364044333E-9</c:v>
                </c:pt>
                <c:pt idx="31">
                  <c:v>2.818854736347338E-9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88A9-496C-9DD0-6A973D1E5A48}"/>
            </c:ext>
          </c:extLst>
        </c:ser>
        <c:ser>
          <c:idx val="12"/>
          <c:order val="5"/>
          <c:tx>
            <c:strRef>
              <c:f>'Neumáticos de 2024 (V. 1)'!$D$76</c:f>
              <c:strCache>
                <c:ptCount val="1"/>
                <c:pt idx="0">
                  <c:v>INT</c:v>
                </c:pt>
              </c:strCache>
            </c:strRef>
          </c:tx>
          <c:marker>
            <c:symbol val="none"/>
          </c:marker>
          <c:cat>
            <c:numRef>
              <c:f>'Neumáticos de 2024 (V. 1)'!$E$70:$AJ$70</c:f>
              <c:numCache>
                <c:formatCode>General</c:formatCode>
                <c:ptCount val="32"/>
                <c:pt idx="0">
                  <c:v>-7.5</c:v>
                </c:pt>
                <c:pt idx="1">
                  <c:v>-7</c:v>
                </c:pt>
                <c:pt idx="2">
                  <c:v>-6.5</c:v>
                </c:pt>
                <c:pt idx="3">
                  <c:v>-6</c:v>
                </c:pt>
                <c:pt idx="4">
                  <c:v>-5.5</c:v>
                </c:pt>
                <c:pt idx="5">
                  <c:v>-5</c:v>
                </c:pt>
                <c:pt idx="6">
                  <c:v>-4.5</c:v>
                </c:pt>
                <c:pt idx="7">
                  <c:v>-4</c:v>
                </c:pt>
                <c:pt idx="8">
                  <c:v>-3.5</c:v>
                </c:pt>
                <c:pt idx="9">
                  <c:v>-3</c:v>
                </c:pt>
                <c:pt idx="10">
                  <c:v>-2.5</c:v>
                </c:pt>
                <c:pt idx="11">
                  <c:v>-2</c:v>
                </c:pt>
                <c:pt idx="12">
                  <c:v>-1.5</c:v>
                </c:pt>
                <c:pt idx="13">
                  <c:v>-1</c:v>
                </c:pt>
                <c:pt idx="14">
                  <c:v>-0.5</c:v>
                </c:pt>
                <c:pt idx="15">
                  <c:v>0</c:v>
                </c:pt>
                <c:pt idx="16">
                  <c:v>0.5</c:v>
                </c:pt>
                <c:pt idx="17">
                  <c:v>1</c:v>
                </c:pt>
                <c:pt idx="18">
                  <c:v>1.5</c:v>
                </c:pt>
                <c:pt idx="19">
                  <c:v>2</c:v>
                </c:pt>
                <c:pt idx="20">
                  <c:v>2.5</c:v>
                </c:pt>
                <c:pt idx="21">
                  <c:v>3</c:v>
                </c:pt>
                <c:pt idx="22">
                  <c:v>3.5</c:v>
                </c:pt>
                <c:pt idx="23">
                  <c:v>4</c:v>
                </c:pt>
                <c:pt idx="24">
                  <c:v>4.5</c:v>
                </c:pt>
                <c:pt idx="25">
                  <c:v>5</c:v>
                </c:pt>
                <c:pt idx="26">
                  <c:v>5.5</c:v>
                </c:pt>
                <c:pt idx="27">
                  <c:v>6</c:v>
                </c:pt>
                <c:pt idx="28">
                  <c:v>6.5</c:v>
                </c:pt>
                <c:pt idx="29">
                  <c:v>7</c:v>
                </c:pt>
                <c:pt idx="30">
                  <c:v>7.5</c:v>
                </c:pt>
                <c:pt idx="31">
                  <c:v>8</c:v>
                </c:pt>
              </c:numCache>
            </c:numRef>
          </c:cat>
          <c:val>
            <c:numRef>
              <c:f>'Neumáticos de 2024 (V. 1)'!$E$76:$AJ$76</c:f>
              <c:numCache>
                <c:formatCode>0.00E+00</c:formatCode>
                <c:ptCount val="32"/>
                <c:pt idx="0">
                  <c:v>6.2785892606072886E-10</c:v>
                </c:pt>
                <c:pt idx="1">
                  <c:v>5.2966298027879187E-10</c:v>
                </c:pt>
                <c:pt idx="2">
                  <c:v>4.4634520810005271E-10</c:v>
                </c:pt>
                <c:pt idx="3">
                  <c:v>3.8683251368672958E-10</c:v>
                </c:pt>
                <c:pt idx="4">
                  <c:v>3.3327108871468595E-10</c:v>
                </c:pt>
                <c:pt idx="5">
                  <c:v>2.9071951220915741E-10</c:v>
                </c:pt>
                <c:pt idx="6">
                  <c:v>2.4340692015057455E-10</c:v>
                </c:pt>
                <c:pt idx="7">
                  <c:v>2.0323585142156343E-10</c:v>
                </c:pt>
                <c:pt idx="8">
                  <c:v>1.6723067130147474E-10</c:v>
                </c:pt>
                <c:pt idx="9">
                  <c:v>1.3152305465347131E-10</c:v>
                </c:pt>
                <c:pt idx="10">
                  <c:v>1.041472152233514E-10</c:v>
                </c:pt>
                <c:pt idx="11">
                  <c:v>8.5698279955214065E-11</c:v>
                </c:pt>
                <c:pt idx="12">
                  <c:v>6.90347255194759E-11</c:v>
                </c:pt>
                <c:pt idx="13">
                  <c:v>6.0107821357473122E-11</c:v>
                </c:pt>
                <c:pt idx="14">
                  <c:v>5.6537059692679521E-11</c:v>
                </c:pt>
                <c:pt idx="15">
                  <c:v>5.5049242332333662E-11</c:v>
                </c:pt>
                <c:pt idx="16">
                  <c:v>5.5941932748539046E-11</c:v>
                </c:pt>
                <c:pt idx="17">
                  <c:v>5.8024877053008016E-11</c:v>
                </c:pt>
                <c:pt idx="18">
                  <c:v>6.1893202189872323E-11</c:v>
                </c:pt>
                <c:pt idx="19">
                  <c:v>6.7546908159132942E-11</c:v>
                </c:pt>
                <c:pt idx="20">
                  <c:v>7.5581121904946751E-11</c:v>
                </c:pt>
                <c:pt idx="21">
                  <c:v>8.7781224259670465E-11</c:v>
                </c:pt>
                <c:pt idx="22">
                  <c:v>1.0027889008647554E-10</c:v>
                </c:pt>
                <c:pt idx="23">
                  <c:v>1.1337168285741336E-10</c:v>
                </c:pt>
                <c:pt idx="24">
                  <c:v>1.2765472951662442E-10</c:v>
                </c:pt>
                <c:pt idx="25">
                  <c:v>1.5086468033782177E-10</c:v>
                </c:pt>
                <c:pt idx="26">
                  <c:v>1.8091859101654431E-10</c:v>
                </c:pt>
                <c:pt idx="27">
                  <c:v>2.2495798488243138E-10</c:v>
                </c:pt>
                <c:pt idx="28">
                  <c:v>2.9071951220915741E-10</c:v>
                </c:pt>
                <c:pt idx="29">
                  <c:v>3.8088124424538292E-10</c:v>
                </c:pt>
                <c:pt idx="30">
                  <c:v>4.3741830393809528E-10</c:v>
                </c:pt>
                <c:pt idx="31">
                  <c:v>4.9395536363068216E-10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88A9-496C-9DD0-6A973D1E5A48}"/>
            </c:ext>
          </c:extLst>
        </c:ser>
        <c:ser>
          <c:idx val="13"/>
          <c:order val="6"/>
          <c:tx>
            <c:strRef>
              <c:f>'Neumáticos de 2024 (V. 1)'!$D$77</c:f>
              <c:strCache>
                <c:ptCount val="1"/>
                <c:pt idx="0">
                  <c:v>WET</c:v>
                </c:pt>
              </c:strCache>
            </c:strRef>
          </c:tx>
          <c:marker>
            <c:symbol val="none"/>
          </c:marker>
          <c:cat>
            <c:numRef>
              <c:f>'Neumáticos de 2024 (V. 1)'!$E$70:$AJ$70</c:f>
              <c:numCache>
                <c:formatCode>General</c:formatCode>
                <c:ptCount val="32"/>
                <c:pt idx="0">
                  <c:v>-7.5</c:v>
                </c:pt>
                <c:pt idx="1">
                  <c:v>-7</c:v>
                </c:pt>
                <c:pt idx="2">
                  <c:v>-6.5</c:v>
                </c:pt>
                <c:pt idx="3">
                  <c:v>-6</c:v>
                </c:pt>
                <c:pt idx="4">
                  <c:v>-5.5</c:v>
                </c:pt>
                <c:pt idx="5">
                  <c:v>-5</c:v>
                </c:pt>
                <c:pt idx="6">
                  <c:v>-4.5</c:v>
                </c:pt>
                <c:pt idx="7">
                  <c:v>-4</c:v>
                </c:pt>
                <c:pt idx="8">
                  <c:v>-3.5</c:v>
                </c:pt>
                <c:pt idx="9">
                  <c:v>-3</c:v>
                </c:pt>
                <c:pt idx="10">
                  <c:v>-2.5</c:v>
                </c:pt>
                <c:pt idx="11">
                  <c:v>-2</c:v>
                </c:pt>
                <c:pt idx="12">
                  <c:v>-1.5</c:v>
                </c:pt>
                <c:pt idx="13">
                  <c:v>-1</c:v>
                </c:pt>
                <c:pt idx="14">
                  <c:v>-0.5</c:v>
                </c:pt>
                <c:pt idx="15">
                  <c:v>0</c:v>
                </c:pt>
                <c:pt idx="16">
                  <c:v>0.5</c:v>
                </c:pt>
                <c:pt idx="17">
                  <c:v>1</c:v>
                </c:pt>
                <c:pt idx="18">
                  <c:v>1.5</c:v>
                </c:pt>
                <c:pt idx="19">
                  <c:v>2</c:v>
                </c:pt>
                <c:pt idx="20">
                  <c:v>2.5</c:v>
                </c:pt>
                <c:pt idx="21">
                  <c:v>3</c:v>
                </c:pt>
                <c:pt idx="22">
                  <c:v>3.5</c:v>
                </c:pt>
                <c:pt idx="23">
                  <c:v>4</c:v>
                </c:pt>
                <c:pt idx="24">
                  <c:v>4.5</c:v>
                </c:pt>
                <c:pt idx="25">
                  <c:v>5</c:v>
                </c:pt>
                <c:pt idx="26">
                  <c:v>5.5</c:v>
                </c:pt>
                <c:pt idx="27">
                  <c:v>6</c:v>
                </c:pt>
                <c:pt idx="28">
                  <c:v>6.5</c:v>
                </c:pt>
                <c:pt idx="29">
                  <c:v>7</c:v>
                </c:pt>
                <c:pt idx="30">
                  <c:v>7.5</c:v>
                </c:pt>
                <c:pt idx="31">
                  <c:v>8</c:v>
                </c:pt>
              </c:numCache>
            </c:numRef>
          </c:cat>
          <c:val>
            <c:numRef>
              <c:f>'Neumáticos de 2024 (V. 1)'!$E$77:$AJ$77</c:f>
              <c:numCache>
                <c:formatCode>0.00E+00</c:formatCode>
                <c:ptCount val="32"/>
                <c:pt idx="0">
                  <c:v>9.1855760882684622E-10</c:v>
                </c:pt>
                <c:pt idx="1">
                  <c:v>7.7489694014787239E-10</c:v>
                </c:pt>
                <c:pt idx="2">
                  <c:v>6.5300303945037717E-10</c:v>
                </c:pt>
                <c:pt idx="3">
                  <c:v>5.6593596752368548E-10</c:v>
                </c:pt>
                <c:pt idx="4">
                  <c:v>4.8757560278958548E-10</c:v>
                </c:pt>
                <c:pt idx="5">
                  <c:v>4.2532264636199722E-10</c:v>
                </c:pt>
                <c:pt idx="6">
                  <c:v>3.5610432418029056E-10</c:v>
                </c:pt>
                <c:pt idx="7">
                  <c:v>2.9733405062974733E-10</c:v>
                </c:pt>
                <c:pt idx="8">
                  <c:v>2.4465847211405756E-10</c:v>
                </c:pt>
                <c:pt idx="9">
                  <c:v>1.9241822895802852E-10</c:v>
                </c:pt>
                <c:pt idx="10">
                  <c:v>1.5236737587176309E-10</c:v>
                </c:pt>
                <c:pt idx="11">
                  <c:v>1.2537658357447816E-10</c:v>
                </c:pt>
                <c:pt idx="12">
                  <c:v>1.0099780343499325E-10</c:v>
                </c:pt>
                <c:pt idx="13">
                  <c:v>8.7937742645983169E-11</c:v>
                </c:pt>
                <c:pt idx="14">
                  <c:v>8.2713718330390133E-11</c:v>
                </c:pt>
                <c:pt idx="15">
                  <c:v>8.0537041532204147E-11</c:v>
                </c:pt>
                <c:pt idx="16">
                  <c:v>8.1843047611112616E-11</c:v>
                </c:pt>
                <c:pt idx="17">
                  <c:v>8.4890395128550736E-11</c:v>
                </c:pt>
                <c:pt idx="18">
                  <c:v>9.0549754803783202E-11</c:v>
                </c:pt>
                <c:pt idx="19">
                  <c:v>9.88211266368115E-11</c:v>
                </c:pt>
                <c:pt idx="20">
                  <c:v>1.1057518134693711E-10</c:v>
                </c:pt>
                <c:pt idx="21">
                  <c:v>1.2842393109189791E-10</c:v>
                </c:pt>
                <c:pt idx="22">
                  <c:v>1.4670801619651371E-10</c:v>
                </c:pt>
                <c:pt idx="23">
                  <c:v>1.6586277202039575E-10</c:v>
                </c:pt>
                <c:pt idx="24">
                  <c:v>1.8675886928282153E-10</c:v>
                </c:pt>
                <c:pt idx="25">
                  <c:v>2.2071502733423323E-10</c:v>
                </c:pt>
                <c:pt idx="26">
                  <c:v>2.6468389865720433E-10</c:v>
                </c:pt>
                <c:pt idx="27">
                  <c:v>3.2911353188299707E-10</c:v>
                </c:pt>
                <c:pt idx="28">
                  <c:v>4.2532264636199722E-10</c:v>
                </c:pt>
                <c:pt idx="29">
                  <c:v>5.5722926033099514E-10</c:v>
                </c:pt>
                <c:pt idx="30">
                  <c:v>6.3994297866143338E-10</c:v>
                </c:pt>
                <c:pt idx="31">
                  <c:v>7.2265669699168809E-10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88A9-496C-9DD0-6A973D1E5A4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85680904"/>
        <c:axId val="685678608"/>
        <c:extLst>
          <c:ext xmlns:c15="http://schemas.microsoft.com/office/drawing/2012/chart" uri="{02D57815-91ED-43cb-92C2-25804820EDAC}">
            <c15:filteredLineSeries>
              <c15:ser>
                <c:idx val="7"/>
                <c:order val="0"/>
                <c:tx>
                  <c:strRef>
                    <c:extLst>
                      <c:ext uri="{02D57815-91ED-43cb-92C2-25804820EDAC}">
                        <c15:formulaRef>
                          <c15:sqref>'Neumáticos de 2024 (V. 1)'!$D$71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marker>
                  <c:symbol val="none"/>
                </c:marker>
                <c:cat>
                  <c:numRef>
                    <c:extLst>
                      <c:ext uri="{02D57815-91ED-43cb-92C2-25804820EDAC}">
                        <c15:formulaRef>
                          <c15:sqref>'Neumáticos de 2024 (V. 1)'!$E$70:$AJ$70</c15:sqref>
                        </c15:formulaRef>
                      </c:ext>
                    </c:extLst>
                    <c:numCache>
                      <c:formatCode>General</c:formatCode>
                      <c:ptCount val="32"/>
                      <c:pt idx="0">
                        <c:v>-7.5</c:v>
                      </c:pt>
                      <c:pt idx="1">
                        <c:v>-7</c:v>
                      </c:pt>
                      <c:pt idx="2">
                        <c:v>-6.5</c:v>
                      </c:pt>
                      <c:pt idx="3">
                        <c:v>-6</c:v>
                      </c:pt>
                      <c:pt idx="4">
                        <c:v>-5.5</c:v>
                      </c:pt>
                      <c:pt idx="5">
                        <c:v>-5</c:v>
                      </c:pt>
                      <c:pt idx="6">
                        <c:v>-4.5</c:v>
                      </c:pt>
                      <c:pt idx="7">
                        <c:v>-4</c:v>
                      </c:pt>
                      <c:pt idx="8">
                        <c:v>-3.5</c:v>
                      </c:pt>
                      <c:pt idx="9">
                        <c:v>-3</c:v>
                      </c:pt>
                      <c:pt idx="10">
                        <c:v>-2.5</c:v>
                      </c:pt>
                      <c:pt idx="11">
                        <c:v>-2</c:v>
                      </c:pt>
                      <c:pt idx="12">
                        <c:v>-1.5</c:v>
                      </c:pt>
                      <c:pt idx="13">
                        <c:v>-1</c:v>
                      </c:pt>
                      <c:pt idx="14">
                        <c:v>-0.5</c:v>
                      </c:pt>
                      <c:pt idx="15">
                        <c:v>0</c:v>
                      </c:pt>
                      <c:pt idx="16">
                        <c:v>0.5</c:v>
                      </c:pt>
                      <c:pt idx="17">
                        <c:v>1</c:v>
                      </c:pt>
                      <c:pt idx="18">
                        <c:v>1.5</c:v>
                      </c:pt>
                      <c:pt idx="19">
                        <c:v>2</c:v>
                      </c:pt>
                      <c:pt idx="20">
                        <c:v>2.5</c:v>
                      </c:pt>
                      <c:pt idx="21">
                        <c:v>3</c:v>
                      </c:pt>
                      <c:pt idx="22">
                        <c:v>3.5</c:v>
                      </c:pt>
                      <c:pt idx="23">
                        <c:v>4</c:v>
                      </c:pt>
                      <c:pt idx="24">
                        <c:v>4.5</c:v>
                      </c:pt>
                      <c:pt idx="25">
                        <c:v>5</c:v>
                      </c:pt>
                      <c:pt idx="26">
                        <c:v>5.5</c:v>
                      </c:pt>
                      <c:pt idx="27">
                        <c:v>6</c:v>
                      </c:pt>
                      <c:pt idx="28">
                        <c:v>6.5</c:v>
                      </c:pt>
                      <c:pt idx="29">
                        <c:v>7</c:v>
                      </c:pt>
                      <c:pt idx="30">
                        <c:v>7.5</c:v>
                      </c:pt>
                      <c:pt idx="31">
                        <c:v>8</c:v>
                      </c:pt>
                    </c:numCache>
                  </c:numRef>
                </c:cat>
                <c:val>
                  <c:numRef>
                    <c:extLst>
                      <c:ext uri="{02D57815-91ED-43cb-92C2-25804820EDAC}">
                        <c15:formulaRef>
                          <c15:sqref>'Neumáticos de 2024 (V. 1)'!$E$71:$AJ$71</c15:sqref>
                        </c15:formulaRef>
                      </c:ext>
                    </c:extLst>
                    <c:numCache>
                      <c:formatCode>General</c:formatCode>
                      <c:ptCount val="32"/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0-88A9-496C-9DD0-6A973D1E5A48}"/>
                  </c:ext>
                </c:extLst>
              </c15:ser>
            </c15:filteredLineSeries>
            <c15:filteredLineSeries>
              <c15:ser>
                <c:idx val="11"/>
                <c:order val="4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'Neumáticos de 2024 (V. 1)'!$D$75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marker>
                  <c:symbol val="none"/>
                </c:marker>
                <c:cat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'Neumáticos de 2024 (V. 1)'!$E$70:$AJ$70</c15:sqref>
                        </c15:formulaRef>
                      </c:ext>
                    </c:extLst>
                    <c:numCache>
                      <c:formatCode>General</c:formatCode>
                      <c:ptCount val="32"/>
                      <c:pt idx="0">
                        <c:v>-7.5</c:v>
                      </c:pt>
                      <c:pt idx="1">
                        <c:v>-7</c:v>
                      </c:pt>
                      <c:pt idx="2">
                        <c:v>-6.5</c:v>
                      </c:pt>
                      <c:pt idx="3">
                        <c:v>-6</c:v>
                      </c:pt>
                      <c:pt idx="4">
                        <c:v>-5.5</c:v>
                      </c:pt>
                      <c:pt idx="5">
                        <c:v>-5</c:v>
                      </c:pt>
                      <c:pt idx="6">
                        <c:v>-4.5</c:v>
                      </c:pt>
                      <c:pt idx="7">
                        <c:v>-4</c:v>
                      </c:pt>
                      <c:pt idx="8">
                        <c:v>-3.5</c:v>
                      </c:pt>
                      <c:pt idx="9">
                        <c:v>-3</c:v>
                      </c:pt>
                      <c:pt idx="10">
                        <c:v>-2.5</c:v>
                      </c:pt>
                      <c:pt idx="11">
                        <c:v>-2</c:v>
                      </c:pt>
                      <c:pt idx="12">
                        <c:v>-1.5</c:v>
                      </c:pt>
                      <c:pt idx="13">
                        <c:v>-1</c:v>
                      </c:pt>
                      <c:pt idx="14">
                        <c:v>-0.5</c:v>
                      </c:pt>
                      <c:pt idx="15">
                        <c:v>0</c:v>
                      </c:pt>
                      <c:pt idx="16">
                        <c:v>0.5</c:v>
                      </c:pt>
                      <c:pt idx="17">
                        <c:v>1</c:v>
                      </c:pt>
                      <c:pt idx="18">
                        <c:v>1.5</c:v>
                      </c:pt>
                      <c:pt idx="19">
                        <c:v>2</c:v>
                      </c:pt>
                      <c:pt idx="20">
                        <c:v>2.5</c:v>
                      </c:pt>
                      <c:pt idx="21">
                        <c:v>3</c:v>
                      </c:pt>
                      <c:pt idx="22">
                        <c:v>3.5</c:v>
                      </c:pt>
                      <c:pt idx="23">
                        <c:v>4</c:v>
                      </c:pt>
                      <c:pt idx="24">
                        <c:v>4.5</c:v>
                      </c:pt>
                      <c:pt idx="25">
                        <c:v>5</c:v>
                      </c:pt>
                      <c:pt idx="26">
                        <c:v>5.5</c:v>
                      </c:pt>
                      <c:pt idx="27">
                        <c:v>6</c:v>
                      </c:pt>
                      <c:pt idx="28">
                        <c:v>6.5</c:v>
                      </c:pt>
                      <c:pt idx="29">
                        <c:v>7</c:v>
                      </c:pt>
                      <c:pt idx="30">
                        <c:v>7.5</c:v>
                      </c:pt>
                      <c:pt idx="31">
                        <c:v>8</c:v>
                      </c:pt>
                    </c:numCache>
                  </c:num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'Neumáticos de 2024 (V. 1)'!$E$75:$AJ$75</c15:sqref>
                        </c15:formulaRef>
                      </c:ext>
                    </c:extLst>
                    <c:numCache>
                      <c:formatCode>General</c:formatCode>
                      <c:ptCount val="32"/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4-88A9-496C-9DD0-6A973D1E5A48}"/>
                  </c:ext>
                </c:extLst>
              </c15:ser>
            </c15:filteredLineSeries>
          </c:ext>
        </c:extLst>
      </c:lineChart>
      <c:catAx>
        <c:axId val="68568090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685678608"/>
        <c:crosses val="autoZero"/>
        <c:auto val="1"/>
        <c:lblAlgn val="ctr"/>
        <c:lblOffset val="100"/>
        <c:noMultiLvlLbl val="0"/>
      </c:catAx>
      <c:valAx>
        <c:axId val="685678608"/>
        <c:scaling>
          <c:orientation val="minMax"/>
          <c:max val="6.0000000000000024E-9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E+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685680904"/>
        <c:crosses val="autoZero"/>
        <c:crossBetween val="between"/>
      </c:valAx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ES"/>
        </a:p>
      </c:txPr>
    </c:legend>
    <c:plotVisOnly val="1"/>
    <c:dispBlanksAs val="gap"/>
    <c:showDLblsOverMax val="0"/>
    <c:extLst/>
  </c:chart>
  <c:txPr>
    <a:bodyPr/>
    <a:lstStyle/>
    <a:p>
      <a:pPr>
        <a:defRPr/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Abrasión</a:t>
            </a:r>
            <a:r>
              <a:rPr lang="es-ES" baseline="0"/>
              <a:t> FRONT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lineChart>
        <c:grouping val="standard"/>
        <c:varyColors val="0"/>
        <c:ser>
          <c:idx val="8"/>
          <c:order val="1"/>
          <c:tx>
            <c:strRef>
              <c:f>'Neumáticos de 2024 (V. 1)'!$D$62</c:f>
              <c:strCache>
                <c:ptCount val="1"/>
                <c:pt idx="0">
                  <c:v>Duro</c:v>
                </c:pt>
              </c:strCache>
            </c:strRef>
          </c:tx>
          <c:marker>
            <c:symbol val="none"/>
          </c:marker>
          <c:cat>
            <c:numRef>
              <c:f>'Neumáticos de 2024 (V. 1)'!$E$60:$AJ$60</c:f>
              <c:numCache>
                <c:formatCode>General</c:formatCode>
                <c:ptCount val="32"/>
                <c:pt idx="0">
                  <c:v>-7.5</c:v>
                </c:pt>
                <c:pt idx="1">
                  <c:v>-7</c:v>
                </c:pt>
                <c:pt idx="2">
                  <c:v>-6.5</c:v>
                </c:pt>
                <c:pt idx="3">
                  <c:v>-6</c:v>
                </c:pt>
                <c:pt idx="4">
                  <c:v>-5.5</c:v>
                </c:pt>
                <c:pt idx="5">
                  <c:v>-5</c:v>
                </c:pt>
                <c:pt idx="6">
                  <c:v>-4.5</c:v>
                </c:pt>
                <c:pt idx="7">
                  <c:v>-4</c:v>
                </c:pt>
                <c:pt idx="8">
                  <c:v>-3.5</c:v>
                </c:pt>
                <c:pt idx="9">
                  <c:v>-3</c:v>
                </c:pt>
                <c:pt idx="10">
                  <c:v>-2.5</c:v>
                </c:pt>
                <c:pt idx="11">
                  <c:v>-2</c:v>
                </c:pt>
                <c:pt idx="12">
                  <c:v>-1.5</c:v>
                </c:pt>
                <c:pt idx="13">
                  <c:v>-1</c:v>
                </c:pt>
                <c:pt idx="14">
                  <c:v>-0.5</c:v>
                </c:pt>
                <c:pt idx="15">
                  <c:v>0</c:v>
                </c:pt>
                <c:pt idx="16">
                  <c:v>0.5</c:v>
                </c:pt>
                <c:pt idx="17">
                  <c:v>1</c:v>
                </c:pt>
                <c:pt idx="18">
                  <c:v>1.5</c:v>
                </c:pt>
                <c:pt idx="19">
                  <c:v>2</c:v>
                </c:pt>
                <c:pt idx="20">
                  <c:v>2.5</c:v>
                </c:pt>
                <c:pt idx="21">
                  <c:v>3</c:v>
                </c:pt>
                <c:pt idx="22">
                  <c:v>3.5</c:v>
                </c:pt>
                <c:pt idx="23">
                  <c:v>4</c:v>
                </c:pt>
                <c:pt idx="24">
                  <c:v>4.5</c:v>
                </c:pt>
                <c:pt idx="25">
                  <c:v>5</c:v>
                </c:pt>
                <c:pt idx="26">
                  <c:v>5.5</c:v>
                </c:pt>
                <c:pt idx="27">
                  <c:v>6</c:v>
                </c:pt>
                <c:pt idx="28">
                  <c:v>6.5</c:v>
                </c:pt>
                <c:pt idx="29">
                  <c:v>7</c:v>
                </c:pt>
                <c:pt idx="30">
                  <c:v>7.5</c:v>
                </c:pt>
                <c:pt idx="31">
                  <c:v>8</c:v>
                </c:pt>
              </c:numCache>
            </c:numRef>
          </c:cat>
          <c:val>
            <c:numRef>
              <c:f>'Neumáticos de 2024 (V. 1)'!$E$62:$AJ$62</c:f>
              <c:numCache>
                <c:formatCode>0.00E+00</c:formatCode>
                <c:ptCount val="32"/>
                <c:pt idx="0">
                  <c:v>8.3042147680152376E-10</c:v>
                </c:pt>
                <c:pt idx="1">
                  <c:v>7.0054513208850795E-10</c:v>
                </c:pt>
                <c:pt idx="2">
                  <c:v>5.9034702142294628E-10</c:v>
                </c:pt>
                <c:pt idx="3">
                  <c:v>5.1163408523320023E-10</c:v>
                </c:pt>
                <c:pt idx="4">
                  <c:v>4.4079244266245394E-10</c:v>
                </c:pt>
                <c:pt idx="5">
                  <c:v>3.8451269328630931E-10</c:v>
                </c:pt>
                <c:pt idx="6">
                  <c:v>3.2193590901598771E-10</c:v>
                </c:pt>
                <c:pt idx="7">
                  <c:v>2.6880467708838308E-10</c:v>
                </c:pt>
                <c:pt idx="8">
                  <c:v>2.2118335069314084E-10</c:v>
                </c:pt>
                <c:pt idx="9">
                  <c:v>1.7395558897929313E-10</c:v>
                </c:pt>
                <c:pt idx="10">
                  <c:v>1.3774763833202465E-10</c:v>
                </c:pt>
                <c:pt idx="11">
                  <c:v>1.1334662811320542E-10</c:v>
                </c:pt>
                <c:pt idx="12">
                  <c:v>9.1307005980086179E-11</c:v>
                </c:pt>
                <c:pt idx="13">
                  <c:v>7.9500065551618473E-11</c:v>
                </c:pt>
                <c:pt idx="14">
                  <c:v>7.477728938023234E-11</c:v>
                </c:pt>
                <c:pt idx="15">
                  <c:v>7.2809465975493877E-11</c:v>
                </c:pt>
                <c:pt idx="16">
                  <c:v>7.3990160018346152E-11</c:v>
                </c:pt>
                <c:pt idx="17">
                  <c:v>7.6745112784977731E-11</c:v>
                </c:pt>
                <c:pt idx="18">
                  <c:v>8.1861453637311572E-11</c:v>
                </c:pt>
                <c:pt idx="19">
                  <c:v>8.9339182575329272E-11</c:v>
                </c:pt>
                <c:pt idx="20">
                  <c:v>9.9965428960951553E-11</c:v>
                </c:pt>
                <c:pt idx="21">
                  <c:v>1.161015808803024E-10</c:v>
                </c:pt>
                <c:pt idx="22">
                  <c:v>1.3263129747922996E-10</c:v>
                </c:pt>
                <c:pt idx="23">
                  <c:v>1.4994814344094923E-10</c:v>
                </c:pt>
                <c:pt idx="24">
                  <c:v>1.6883924812649844E-10</c:v>
                </c:pt>
                <c:pt idx="25">
                  <c:v>1.9953729324047394E-10</c:v>
                </c:pt>
                <c:pt idx="26">
                  <c:v>2.3928732601676476E-10</c:v>
                </c:pt>
                <c:pt idx="27">
                  <c:v>2.9753489879715238E-10</c:v>
                </c:pt>
                <c:pt idx="28">
                  <c:v>3.8451269328630931E-10</c:v>
                </c:pt>
                <c:pt idx="29">
                  <c:v>5.0376279161426948E-10</c:v>
                </c:pt>
                <c:pt idx="30">
                  <c:v>5.7854008099446941E-10</c:v>
                </c:pt>
                <c:pt idx="31">
                  <c:v>6.533173703747385E-10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737-44EA-8287-F9675C2322DB}"/>
            </c:ext>
          </c:extLst>
        </c:ser>
        <c:ser>
          <c:idx val="9"/>
          <c:order val="2"/>
          <c:tx>
            <c:strRef>
              <c:f>'Neumáticos de 2024 (V. 1)'!$D$63</c:f>
              <c:strCache>
                <c:ptCount val="1"/>
                <c:pt idx="0">
                  <c:v>Medio</c:v>
                </c:pt>
              </c:strCache>
            </c:strRef>
          </c:tx>
          <c:marker>
            <c:symbol val="none"/>
          </c:marker>
          <c:cat>
            <c:numRef>
              <c:f>'Neumáticos de 2024 (V. 1)'!$E$60:$AJ$60</c:f>
              <c:numCache>
                <c:formatCode>General</c:formatCode>
                <c:ptCount val="32"/>
                <c:pt idx="0">
                  <c:v>-7.5</c:v>
                </c:pt>
                <c:pt idx="1">
                  <c:v>-7</c:v>
                </c:pt>
                <c:pt idx="2">
                  <c:v>-6.5</c:v>
                </c:pt>
                <c:pt idx="3">
                  <c:v>-6</c:v>
                </c:pt>
                <c:pt idx="4">
                  <c:v>-5.5</c:v>
                </c:pt>
                <c:pt idx="5">
                  <c:v>-5</c:v>
                </c:pt>
                <c:pt idx="6">
                  <c:v>-4.5</c:v>
                </c:pt>
                <c:pt idx="7">
                  <c:v>-4</c:v>
                </c:pt>
                <c:pt idx="8">
                  <c:v>-3.5</c:v>
                </c:pt>
                <c:pt idx="9">
                  <c:v>-3</c:v>
                </c:pt>
                <c:pt idx="10">
                  <c:v>-2.5</c:v>
                </c:pt>
                <c:pt idx="11">
                  <c:v>-2</c:v>
                </c:pt>
                <c:pt idx="12">
                  <c:v>-1.5</c:v>
                </c:pt>
                <c:pt idx="13">
                  <c:v>-1</c:v>
                </c:pt>
                <c:pt idx="14">
                  <c:v>-0.5</c:v>
                </c:pt>
                <c:pt idx="15">
                  <c:v>0</c:v>
                </c:pt>
                <c:pt idx="16">
                  <c:v>0.5</c:v>
                </c:pt>
                <c:pt idx="17">
                  <c:v>1</c:v>
                </c:pt>
                <c:pt idx="18">
                  <c:v>1.5</c:v>
                </c:pt>
                <c:pt idx="19">
                  <c:v>2</c:v>
                </c:pt>
                <c:pt idx="20">
                  <c:v>2.5</c:v>
                </c:pt>
                <c:pt idx="21">
                  <c:v>3</c:v>
                </c:pt>
                <c:pt idx="22">
                  <c:v>3.5</c:v>
                </c:pt>
                <c:pt idx="23">
                  <c:v>4</c:v>
                </c:pt>
                <c:pt idx="24">
                  <c:v>4.5</c:v>
                </c:pt>
                <c:pt idx="25">
                  <c:v>5</c:v>
                </c:pt>
                <c:pt idx="26">
                  <c:v>5.5</c:v>
                </c:pt>
                <c:pt idx="27">
                  <c:v>6</c:v>
                </c:pt>
                <c:pt idx="28">
                  <c:v>6.5</c:v>
                </c:pt>
                <c:pt idx="29">
                  <c:v>7</c:v>
                </c:pt>
                <c:pt idx="30">
                  <c:v>7.5</c:v>
                </c:pt>
                <c:pt idx="31">
                  <c:v>8</c:v>
                </c:pt>
              </c:numCache>
            </c:numRef>
          </c:cat>
          <c:val>
            <c:numRef>
              <c:f>'Neumáticos de 2024 (V. 1)'!$E$63:$AJ$63</c:f>
              <c:numCache>
                <c:formatCode>0.00E+00</c:formatCode>
                <c:ptCount val="32"/>
                <c:pt idx="0">
                  <c:v>1.384035794669206E-9</c:v>
                </c:pt>
                <c:pt idx="1">
                  <c:v>1.1675752201475132E-9</c:v>
                </c:pt>
                <c:pt idx="2">
                  <c:v>9.8391170237157695E-10</c:v>
                </c:pt>
                <c:pt idx="3">
                  <c:v>8.5272347538866704E-10</c:v>
                </c:pt>
                <c:pt idx="4">
                  <c:v>7.3465407110408984E-10</c:v>
                </c:pt>
                <c:pt idx="5">
                  <c:v>6.4085448881051548E-10</c:v>
                </c:pt>
                <c:pt idx="6">
                  <c:v>5.3655984835997951E-10</c:v>
                </c:pt>
                <c:pt idx="7">
                  <c:v>4.4800779514730524E-10</c:v>
                </c:pt>
                <c:pt idx="8">
                  <c:v>3.6863891782190139E-10</c:v>
                </c:pt>
                <c:pt idx="9">
                  <c:v>2.8992598163215523E-10</c:v>
                </c:pt>
                <c:pt idx="10">
                  <c:v>2.2957939722004109E-10</c:v>
                </c:pt>
                <c:pt idx="11">
                  <c:v>1.8891104685534236E-10</c:v>
                </c:pt>
                <c:pt idx="12">
                  <c:v>1.5217834330014364E-10</c:v>
                </c:pt>
                <c:pt idx="13">
                  <c:v>1.3250010925269746E-10</c:v>
                </c:pt>
                <c:pt idx="14">
                  <c:v>1.2462881563372055E-10</c:v>
                </c:pt>
                <c:pt idx="15">
                  <c:v>1.2134910995915645E-10</c:v>
                </c:pt>
                <c:pt idx="16">
                  <c:v>1.2331693336391025E-10</c:v>
                </c:pt>
                <c:pt idx="17">
                  <c:v>1.279085213082962E-10</c:v>
                </c:pt>
                <c:pt idx="18">
                  <c:v>1.3643575606218594E-10</c:v>
                </c:pt>
                <c:pt idx="19">
                  <c:v>1.4889863762554878E-10</c:v>
                </c:pt>
                <c:pt idx="20">
                  <c:v>1.666090482682526E-10</c:v>
                </c:pt>
                <c:pt idx="21">
                  <c:v>1.93502634800504E-10</c:v>
                </c:pt>
                <c:pt idx="22">
                  <c:v>2.2105216246538329E-10</c:v>
                </c:pt>
                <c:pt idx="23">
                  <c:v>2.4991357240158206E-10</c:v>
                </c:pt>
                <c:pt idx="24">
                  <c:v>2.8139874687749741E-10</c:v>
                </c:pt>
                <c:pt idx="25">
                  <c:v>3.3256215540078986E-10</c:v>
                </c:pt>
                <c:pt idx="26">
                  <c:v>3.9881221002794119E-10</c:v>
                </c:pt>
                <c:pt idx="27">
                  <c:v>4.9589149799525395E-10</c:v>
                </c:pt>
                <c:pt idx="28">
                  <c:v>6.4085448881051548E-10</c:v>
                </c:pt>
                <c:pt idx="29">
                  <c:v>8.396046526904491E-10</c:v>
                </c:pt>
                <c:pt idx="30">
                  <c:v>9.6423346832411578E-10</c:v>
                </c:pt>
                <c:pt idx="31">
                  <c:v>1.0888622839578976E-9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D737-44EA-8287-F9675C2322DB}"/>
            </c:ext>
          </c:extLst>
        </c:ser>
        <c:ser>
          <c:idx val="10"/>
          <c:order val="3"/>
          <c:tx>
            <c:strRef>
              <c:f>'Neumáticos de 2024 (V. 1)'!$D$64</c:f>
              <c:strCache>
                <c:ptCount val="1"/>
                <c:pt idx="0">
                  <c:v>Blando</c:v>
                </c:pt>
              </c:strCache>
            </c:strRef>
          </c:tx>
          <c:marker>
            <c:symbol val="none"/>
          </c:marker>
          <c:cat>
            <c:numRef>
              <c:f>'Neumáticos de 2024 (V. 1)'!$E$60:$AJ$60</c:f>
              <c:numCache>
                <c:formatCode>General</c:formatCode>
                <c:ptCount val="32"/>
                <c:pt idx="0">
                  <c:v>-7.5</c:v>
                </c:pt>
                <c:pt idx="1">
                  <c:v>-7</c:v>
                </c:pt>
                <c:pt idx="2">
                  <c:v>-6.5</c:v>
                </c:pt>
                <c:pt idx="3">
                  <c:v>-6</c:v>
                </c:pt>
                <c:pt idx="4">
                  <c:v>-5.5</c:v>
                </c:pt>
                <c:pt idx="5">
                  <c:v>-5</c:v>
                </c:pt>
                <c:pt idx="6">
                  <c:v>-4.5</c:v>
                </c:pt>
                <c:pt idx="7">
                  <c:v>-4</c:v>
                </c:pt>
                <c:pt idx="8">
                  <c:v>-3.5</c:v>
                </c:pt>
                <c:pt idx="9">
                  <c:v>-3</c:v>
                </c:pt>
                <c:pt idx="10">
                  <c:v>-2.5</c:v>
                </c:pt>
                <c:pt idx="11">
                  <c:v>-2</c:v>
                </c:pt>
                <c:pt idx="12">
                  <c:v>-1.5</c:v>
                </c:pt>
                <c:pt idx="13">
                  <c:v>-1</c:v>
                </c:pt>
                <c:pt idx="14">
                  <c:v>-0.5</c:v>
                </c:pt>
                <c:pt idx="15">
                  <c:v>0</c:v>
                </c:pt>
                <c:pt idx="16">
                  <c:v>0.5</c:v>
                </c:pt>
                <c:pt idx="17">
                  <c:v>1</c:v>
                </c:pt>
                <c:pt idx="18">
                  <c:v>1.5</c:v>
                </c:pt>
                <c:pt idx="19">
                  <c:v>2</c:v>
                </c:pt>
                <c:pt idx="20">
                  <c:v>2.5</c:v>
                </c:pt>
                <c:pt idx="21">
                  <c:v>3</c:v>
                </c:pt>
                <c:pt idx="22">
                  <c:v>3.5</c:v>
                </c:pt>
                <c:pt idx="23">
                  <c:v>4</c:v>
                </c:pt>
                <c:pt idx="24">
                  <c:v>4.5</c:v>
                </c:pt>
                <c:pt idx="25">
                  <c:v>5</c:v>
                </c:pt>
                <c:pt idx="26">
                  <c:v>5.5</c:v>
                </c:pt>
                <c:pt idx="27">
                  <c:v>6</c:v>
                </c:pt>
                <c:pt idx="28">
                  <c:v>6.5</c:v>
                </c:pt>
                <c:pt idx="29">
                  <c:v>7</c:v>
                </c:pt>
                <c:pt idx="30">
                  <c:v>7.5</c:v>
                </c:pt>
                <c:pt idx="31">
                  <c:v>8</c:v>
                </c:pt>
              </c:numCache>
            </c:numRef>
          </c:cat>
          <c:val>
            <c:numRef>
              <c:f>'Neumáticos de 2024 (V. 1)'!$E$64:$AJ$64</c:f>
              <c:numCache>
                <c:formatCode>0.00E+00</c:formatCode>
                <c:ptCount val="32"/>
                <c:pt idx="0">
                  <c:v>2.28365906120419E-9</c:v>
                </c:pt>
                <c:pt idx="1">
                  <c:v>1.926499113243397E-9</c:v>
                </c:pt>
                <c:pt idx="2">
                  <c:v>1.6234543089131022E-9</c:v>
                </c:pt>
                <c:pt idx="3">
                  <c:v>1.4069937343913006E-9</c:v>
                </c:pt>
                <c:pt idx="4">
                  <c:v>1.2121792173217485E-9</c:v>
                </c:pt>
                <c:pt idx="5">
                  <c:v>1.0574099065373506E-9</c:v>
                </c:pt>
                <c:pt idx="6">
                  <c:v>8.8532374979396622E-10</c:v>
                </c:pt>
                <c:pt idx="7">
                  <c:v>7.3921286199305363E-10</c:v>
                </c:pt>
                <c:pt idx="8">
                  <c:v>6.0825421440613726E-10</c:v>
                </c:pt>
                <c:pt idx="9">
                  <c:v>4.783778696930561E-10</c:v>
                </c:pt>
                <c:pt idx="10">
                  <c:v>3.7880600541306778E-10</c:v>
                </c:pt>
                <c:pt idx="11">
                  <c:v>3.1170322731131491E-10</c:v>
                </c:pt>
                <c:pt idx="12">
                  <c:v>2.5109426644523697E-10</c:v>
                </c:pt>
                <c:pt idx="13">
                  <c:v>2.1862518026695084E-10</c:v>
                </c:pt>
                <c:pt idx="14">
                  <c:v>2.0563754579563895E-10</c:v>
                </c:pt>
                <c:pt idx="15">
                  <c:v>2.0022603143260818E-10</c:v>
                </c:pt>
                <c:pt idx="16">
                  <c:v>2.0347294005045193E-10</c:v>
                </c:pt>
                <c:pt idx="17">
                  <c:v>2.110490601586888E-10</c:v>
                </c:pt>
                <c:pt idx="18">
                  <c:v>2.2511899750260686E-10</c:v>
                </c:pt>
                <c:pt idx="19">
                  <c:v>2.4568275208215554E-10</c:v>
                </c:pt>
                <c:pt idx="20">
                  <c:v>2.7490492964261681E-10</c:v>
                </c:pt>
                <c:pt idx="21">
                  <c:v>3.1927934742083163E-10</c:v>
                </c:pt>
                <c:pt idx="22">
                  <c:v>3.6473606806788248E-10</c:v>
                </c:pt>
                <c:pt idx="23">
                  <c:v>4.1235739446261047E-10</c:v>
                </c:pt>
                <c:pt idx="24">
                  <c:v>4.6430793234787075E-10</c:v>
                </c:pt>
                <c:pt idx="25">
                  <c:v>5.487275564113034E-10</c:v>
                </c:pt>
                <c:pt idx="26">
                  <c:v>6.5804014654610299E-10</c:v>
                </c:pt>
                <c:pt idx="27">
                  <c:v>8.1822097169216914E-10</c:v>
                </c:pt>
                <c:pt idx="28">
                  <c:v>1.0574099065373506E-9</c:v>
                </c:pt>
                <c:pt idx="29">
                  <c:v>1.3853476769392413E-9</c:v>
                </c:pt>
                <c:pt idx="30">
                  <c:v>1.5909852227347914E-9</c:v>
                </c:pt>
                <c:pt idx="31">
                  <c:v>1.7966227685305313E-9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D737-44EA-8287-F9675C2322DB}"/>
            </c:ext>
          </c:extLst>
        </c:ser>
        <c:ser>
          <c:idx val="12"/>
          <c:order val="5"/>
          <c:tx>
            <c:strRef>
              <c:f>'Neumáticos de 2024 (V. 1)'!$D$66</c:f>
              <c:strCache>
                <c:ptCount val="1"/>
                <c:pt idx="0">
                  <c:v>INT</c:v>
                </c:pt>
              </c:strCache>
            </c:strRef>
          </c:tx>
          <c:marker>
            <c:symbol val="none"/>
          </c:marker>
          <c:cat>
            <c:numRef>
              <c:f>'Neumáticos de 2024 (V. 1)'!$E$60:$AJ$60</c:f>
              <c:numCache>
                <c:formatCode>General</c:formatCode>
                <c:ptCount val="32"/>
                <c:pt idx="0">
                  <c:v>-7.5</c:v>
                </c:pt>
                <c:pt idx="1">
                  <c:v>-7</c:v>
                </c:pt>
                <c:pt idx="2">
                  <c:v>-6.5</c:v>
                </c:pt>
                <c:pt idx="3">
                  <c:v>-6</c:v>
                </c:pt>
                <c:pt idx="4">
                  <c:v>-5.5</c:v>
                </c:pt>
                <c:pt idx="5">
                  <c:v>-5</c:v>
                </c:pt>
                <c:pt idx="6">
                  <c:v>-4.5</c:v>
                </c:pt>
                <c:pt idx="7">
                  <c:v>-4</c:v>
                </c:pt>
                <c:pt idx="8">
                  <c:v>-3.5</c:v>
                </c:pt>
                <c:pt idx="9">
                  <c:v>-3</c:v>
                </c:pt>
                <c:pt idx="10">
                  <c:v>-2.5</c:v>
                </c:pt>
                <c:pt idx="11">
                  <c:v>-2</c:v>
                </c:pt>
                <c:pt idx="12">
                  <c:v>-1.5</c:v>
                </c:pt>
                <c:pt idx="13">
                  <c:v>-1</c:v>
                </c:pt>
                <c:pt idx="14">
                  <c:v>-0.5</c:v>
                </c:pt>
                <c:pt idx="15">
                  <c:v>0</c:v>
                </c:pt>
                <c:pt idx="16">
                  <c:v>0.5</c:v>
                </c:pt>
                <c:pt idx="17">
                  <c:v>1</c:v>
                </c:pt>
                <c:pt idx="18">
                  <c:v>1.5</c:v>
                </c:pt>
                <c:pt idx="19">
                  <c:v>2</c:v>
                </c:pt>
                <c:pt idx="20">
                  <c:v>2.5</c:v>
                </c:pt>
                <c:pt idx="21">
                  <c:v>3</c:v>
                </c:pt>
                <c:pt idx="22">
                  <c:v>3.5</c:v>
                </c:pt>
                <c:pt idx="23">
                  <c:v>4</c:v>
                </c:pt>
                <c:pt idx="24">
                  <c:v>4.5</c:v>
                </c:pt>
                <c:pt idx="25">
                  <c:v>5</c:v>
                </c:pt>
                <c:pt idx="26">
                  <c:v>5.5</c:v>
                </c:pt>
                <c:pt idx="27">
                  <c:v>6</c:v>
                </c:pt>
                <c:pt idx="28">
                  <c:v>6.5</c:v>
                </c:pt>
                <c:pt idx="29">
                  <c:v>7</c:v>
                </c:pt>
                <c:pt idx="30">
                  <c:v>7.5</c:v>
                </c:pt>
                <c:pt idx="31">
                  <c:v>8</c:v>
                </c:pt>
              </c:numCache>
            </c:numRef>
          </c:cat>
          <c:val>
            <c:numRef>
              <c:f>'Neumáticos de 2024 (V. 1)'!$E$66:$AJ$66</c:f>
              <c:numCache>
                <c:formatCode>0.00E+00</c:formatCode>
                <c:ptCount val="32"/>
                <c:pt idx="0">
                  <c:v>5.6882350242448694E-10</c:v>
                </c:pt>
                <c:pt idx="1">
                  <c:v>4.7986058498370326E-10</c:v>
                </c:pt>
                <c:pt idx="2">
                  <c:v>4.0437689745820865E-10</c:v>
                </c:pt>
                <c:pt idx="3">
                  <c:v>3.5045997779710053E-10</c:v>
                </c:pt>
                <c:pt idx="4">
                  <c:v>3.0193475010212044E-10</c:v>
                </c:pt>
                <c:pt idx="5">
                  <c:v>2.6338415254410198E-10</c:v>
                </c:pt>
                <c:pt idx="6">
                  <c:v>2.2052020141388172E-10</c:v>
                </c:pt>
                <c:pt idx="7">
                  <c:v>1.841262806429584E-10</c:v>
                </c:pt>
                <c:pt idx="8">
                  <c:v>1.5150654424768256E-10</c:v>
                </c:pt>
                <c:pt idx="9">
                  <c:v>1.1915639245101766E-10</c:v>
                </c:pt>
                <c:pt idx="10">
                  <c:v>9.435460940691799E-11</c:v>
                </c:pt>
                <c:pt idx="11">
                  <c:v>7.7640364311975866E-11</c:v>
                </c:pt>
                <c:pt idx="12">
                  <c:v>6.2543626806872214E-11</c:v>
                </c:pt>
                <c:pt idx="13">
                  <c:v>5.4456088857702035E-11</c:v>
                </c:pt>
                <c:pt idx="14">
                  <c:v>5.1221073678034601E-11</c:v>
                </c:pt>
                <c:pt idx="15">
                  <c:v>4.9873150686510459E-11</c:v>
                </c:pt>
                <c:pt idx="16">
                  <c:v>5.0681904481431253E-11</c:v>
                </c:pt>
                <c:pt idx="17">
                  <c:v>5.25689966695635E-11</c:v>
                </c:pt>
                <c:pt idx="18">
                  <c:v>5.6073596447535764E-11</c:v>
                </c:pt>
                <c:pt idx="19">
                  <c:v>6.1195703815335438E-11</c:v>
                </c:pt>
                <c:pt idx="20">
                  <c:v>6.8474487969589535E-11</c:v>
                </c:pt>
                <c:pt idx="21">
                  <c:v>7.9527456500426926E-11</c:v>
                </c:pt>
                <c:pt idx="22">
                  <c:v>9.0850009628630059E-11</c:v>
                </c:pt>
                <c:pt idx="23">
                  <c:v>1.0271173195405682E-10</c:v>
                </c:pt>
                <c:pt idx="24">
                  <c:v>1.1565179267272972E-10</c:v>
                </c:pt>
                <c:pt idx="25">
                  <c:v>1.3667939134054439E-10</c:v>
                </c:pt>
                <c:pt idx="26">
                  <c:v>1.639074357697253E-10</c:v>
                </c:pt>
                <c:pt idx="27">
                  <c:v>2.0380595631892857E-10</c:v>
                </c:pt>
                <c:pt idx="28">
                  <c:v>2.6338415254410198E-10</c:v>
                </c:pt>
                <c:pt idx="29">
                  <c:v>3.450682858310197E-10</c:v>
                </c:pt>
                <c:pt idx="30">
                  <c:v>3.962893595090322E-10</c:v>
                </c:pt>
                <c:pt idx="31">
                  <c:v>4.4751043318709199E-10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D737-44EA-8287-F9675C2322DB}"/>
            </c:ext>
          </c:extLst>
        </c:ser>
        <c:ser>
          <c:idx val="13"/>
          <c:order val="6"/>
          <c:tx>
            <c:strRef>
              <c:f>'Neumáticos de 2024 (V. 1)'!$D$67</c:f>
              <c:strCache>
                <c:ptCount val="1"/>
                <c:pt idx="0">
                  <c:v>WET</c:v>
                </c:pt>
              </c:strCache>
            </c:strRef>
          </c:tx>
          <c:marker>
            <c:symbol val="none"/>
          </c:marker>
          <c:cat>
            <c:numRef>
              <c:f>'Neumáticos de 2024 (V. 1)'!$E$60:$AJ$60</c:f>
              <c:numCache>
                <c:formatCode>General</c:formatCode>
                <c:ptCount val="32"/>
                <c:pt idx="0">
                  <c:v>-7.5</c:v>
                </c:pt>
                <c:pt idx="1">
                  <c:v>-7</c:v>
                </c:pt>
                <c:pt idx="2">
                  <c:v>-6.5</c:v>
                </c:pt>
                <c:pt idx="3">
                  <c:v>-6</c:v>
                </c:pt>
                <c:pt idx="4">
                  <c:v>-5.5</c:v>
                </c:pt>
                <c:pt idx="5">
                  <c:v>-5</c:v>
                </c:pt>
                <c:pt idx="6">
                  <c:v>-4.5</c:v>
                </c:pt>
                <c:pt idx="7">
                  <c:v>-4</c:v>
                </c:pt>
                <c:pt idx="8">
                  <c:v>-3.5</c:v>
                </c:pt>
                <c:pt idx="9">
                  <c:v>-3</c:v>
                </c:pt>
                <c:pt idx="10">
                  <c:v>-2.5</c:v>
                </c:pt>
                <c:pt idx="11">
                  <c:v>-2</c:v>
                </c:pt>
                <c:pt idx="12">
                  <c:v>-1.5</c:v>
                </c:pt>
                <c:pt idx="13">
                  <c:v>-1</c:v>
                </c:pt>
                <c:pt idx="14">
                  <c:v>-0.5</c:v>
                </c:pt>
                <c:pt idx="15">
                  <c:v>0</c:v>
                </c:pt>
                <c:pt idx="16">
                  <c:v>0.5</c:v>
                </c:pt>
                <c:pt idx="17">
                  <c:v>1</c:v>
                </c:pt>
                <c:pt idx="18">
                  <c:v>1.5</c:v>
                </c:pt>
                <c:pt idx="19">
                  <c:v>2</c:v>
                </c:pt>
                <c:pt idx="20">
                  <c:v>2.5</c:v>
                </c:pt>
                <c:pt idx="21">
                  <c:v>3</c:v>
                </c:pt>
                <c:pt idx="22">
                  <c:v>3.5</c:v>
                </c:pt>
                <c:pt idx="23">
                  <c:v>4</c:v>
                </c:pt>
                <c:pt idx="24">
                  <c:v>4.5</c:v>
                </c:pt>
                <c:pt idx="25">
                  <c:v>5</c:v>
                </c:pt>
                <c:pt idx="26">
                  <c:v>5.5</c:v>
                </c:pt>
                <c:pt idx="27">
                  <c:v>6</c:v>
                </c:pt>
                <c:pt idx="28">
                  <c:v>6.5</c:v>
                </c:pt>
                <c:pt idx="29">
                  <c:v>7</c:v>
                </c:pt>
                <c:pt idx="30">
                  <c:v>7.5</c:v>
                </c:pt>
                <c:pt idx="31">
                  <c:v>8</c:v>
                </c:pt>
              </c:numCache>
            </c:numRef>
          </c:cat>
          <c:val>
            <c:numRef>
              <c:f>'Neumáticos de 2024 (V. 1)'!$E$67:$AJ$67</c:f>
              <c:numCache>
                <c:formatCode>0.00E+00</c:formatCode>
                <c:ptCount val="32"/>
                <c:pt idx="0">
                  <c:v>8.5323525363673035E-10</c:v>
                </c:pt>
                <c:pt idx="1">
                  <c:v>7.1979087747555483E-10</c:v>
                </c:pt>
                <c:pt idx="2">
                  <c:v>6.0656534618731287E-10</c:v>
                </c:pt>
                <c:pt idx="3">
                  <c:v>5.2568996669565069E-10</c:v>
                </c:pt>
                <c:pt idx="4">
                  <c:v>4.5290212515318063E-10</c:v>
                </c:pt>
                <c:pt idx="5">
                  <c:v>3.9507622881615296E-10</c:v>
                </c:pt>
                <c:pt idx="6">
                  <c:v>3.307803021208226E-10</c:v>
                </c:pt>
                <c:pt idx="7">
                  <c:v>2.7618942096443759E-10</c:v>
                </c:pt>
                <c:pt idx="8">
                  <c:v>2.2725981637152383E-10</c:v>
                </c:pt>
                <c:pt idx="9">
                  <c:v>1.7873458867652652E-10</c:v>
                </c:pt>
                <c:pt idx="10">
                  <c:v>1.41531914110377E-10</c:v>
                </c:pt>
                <c:pt idx="11">
                  <c:v>1.1646054646796381E-10</c:v>
                </c:pt>
                <c:pt idx="12">
                  <c:v>9.3815440210308315E-11</c:v>
                </c:pt>
                <c:pt idx="13">
                  <c:v>8.1684133286553042E-11</c:v>
                </c:pt>
                <c:pt idx="14">
                  <c:v>7.6831610517051892E-11</c:v>
                </c:pt>
                <c:pt idx="15">
                  <c:v>7.4809726029765676E-11</c:v>
                </c:pt>
                <c:pt idx="16">
                  <c:v>7.6022856722146867E-11</c:v>
                </c:pt>
                <c:pt idx="17">
                  <c:v>7.8853495004345256E-11</c:v>
                </c:pt>
                <c:pt idx="18">
                  <c:v>8.4110394671303663E-11</c:v>
                </c:pt>
                <c:pt idx="19">
                  <c:v>9.1793555723003151E-11</c:v>
                </c:pt>
                <c:pt idx="20">
                  <c:v>1.0271173195438429E-10</c:v>
                </c:pt>
                <c:pt idx="21">
                  <c:v>1.1929118475064037E-10</c:v>
                </c:pt>
                <c:pt idx="22">
                  <c:v>1.3627501444294508E-10</c:v>
                </c:pt>
                <c:pt idx="23">
                  <c:v>1.5406759793108522E-10</c:v>
                </c:pt>
                <c:pt idx="24">
                  <c:v>1.7347768900909457E-10</c:v>
                </c:pt>
                <c:pt idx="25">
                  <c:v>2.0501908701081663E-10</c:v>
                </c:pt>
                <c:pt idx="26">
                  <c:v>2.4586115365458793E-10</c:v>
                </c:pt>
                <c:pt idx="27">
                  <c:v>3.0570893447839287E-10</c:v>
                </c:pt>
                <c:pt idx="28">
                  <c:v>3.9507622881615296E-10</c:v>
                </c:pt>
                <c:pt idx="29">
                  <c:v>5.1760242874652971E-10</c:v>
                </c:pt>
                <c:pt idx="30">
                  <c:v>5.9443403926354827E-10</c:v>
                </c:pt>
                <c:pt idx="31">
                  <c:v>6.7126564978063807E-10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D737-44EA-8287-F9675C2322D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85680904"/>
        <c:axId val="685678608"/>
        <c:extLst>
          <c:ext xmlns:c15="http://schemas.microsoft.com/office/drawing/2012/chart" uri="{02D57815-91ED-43cb-92C2-25804820EDAC}">
            <c15:filteredLineSeries>
              <c15:ser>
                <c:idx val="7"/>
                <c:order val="0"/>
                <c:tx>
                  <c:strRef>
                    <c:extLst>
                      <c:ext uri="{02D57815-91ED-43cb-92C2-25804820EDAC}">
                        <c15:formulaRef>
                          <c15:sqref>'Neumáticos de 2024 (V. 1)'!$D$61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marker>
                  <c:symbol val="none"/>
                </c:marker>
                <c:cat>
                  <c:numRef>
                    <c:extLst>
                      <c:ext uri="{02D57815-91ED-43cb-92C2-25804820EDAC}">
                        <c15:formulaRef>
                          <c15:sqref>'Neumáticos de 2024 (V. 1)'!$E$60:$AJ$60</c15:sqref>
                        </c15:formulaRef>
                      </c:ext>
                    </c:extLst>
                    <c:numCache>
                      <c:formatCode>General</c:formatCode>
                      <c:ptCount val="32"/>
                      <c:pt idx="0">
                        <c:v>-7.5</c:v>
                      </c:pt>
                      <c:pt idx="1">
                        <c:v>-7</c:v>
                      </c:pt>
                      <c:pt idx="2">
                        <c:v>-6.5</c:v>
                      </c:pt>
                      <c:pt idx="3">
                        <c:v>-6</c:v>
                      </c:pt>
                      <c:pt idx="4">
                        <c:v>-5.5</c:v>
                      </c:pt>
                      <c:pt idx="5">
                        <c:v>-5</c:v>
                      </c:pt>
                      <c:pt idx="6">
                        <c:v>-4.5</c:v>
                      </c:pt>
                      <c:pt idx="7">
                        <c:v>-4</c:v>
                      </c:pt>
                      <c:pt idx="8">
                        <c:v>-3.5</c:v>
                      </c:pt>
                      <c:pt idx="9">
                        <c:v>-3</c:v>
                      </c:pt>
                      <c:pt idx="10">
                        <c:v>-2.5</c:v>
                      </c:pt>
                      <c:pt idx="11">
                        <c:v>-2</c:v>
                      </c:pt>
                      <c:pt idx="12">
                        <c:v>-1.5</c:v>
                      </c:pt>
                      <c:pt idx="13">
                        <c:v>-1</c:v>
                      </c:pt>
                      <c:pt idx="14">
                        <c:v>-0.5</c:v>
                      </c:pt>
                      <c:pt idx="15">
                        <c:v>0</c:v>
                      </c:pt>
                      <c:pt idx="16">
                        <c:v>0.5</c:v>
                      </c:pt>
                      <c:pt idx="17">
                        <c:v>1</c:v>
                      </c:pt>
                      <c:pt idx="18">
                        <c:v>1.5</c:v>
                      </c:pt>
                      <c:pt idx="19">
                        <c:v>2</c:v>
                      </c:pt>
                      <c:pt idx="20">
                        <c:v>2.5</c:v>
                      </c:pt>
                      <c:pt idx="21">
                        <c:v>3</c:v>
                      </c:pt>
                      <c:pt idx="22">
                        <c:v>3.5</c:v>
                      </c:pt>
                      <c:pt idx="23">
                        <c:v>4</c:v>
                      </c:pt>
                      <c:pt idx="24">
                        <c:v>4.5</c:v>
                      </c:pt>
                      <c:pt idx="25">
                        <c:v>5</c:v>
                      </c:pt>
                      <c:pt idx="26">
                        <c:v>5.5</c:v>
                      </c:pt>
                      <c:pt idx="27">
                        <c:v>6</c:v>
                      </c:pt>
                      <c:pt idx="28">
                        <c:v>6.5</c:v>
                      </c:pt>
                      <c:pt idx="29">
                        <c:v>7</c:v>
                      </c:pt>
                      <c:pt idx="30">
                        <c:v>7.5</c:v>
                      </c:pt>
                      <c:pt idx="31">
                        <c:v>8</c:v>
                      </c:pt>
                    </c:numCache>
                  </c:numRef>
                </c:cat>
                <c:val>
                  <c:numRef>
                    <c:extLst>
                      <c:ext uri="{02D57815-91ED-43cb-92C2-25804820EDAC}">
                        <c15:formulaRef>
                          <c15:sqref>'Neumáticos de 2024 (V. 1)'!$E$61:$AJ$61</c15:sqref>
                        </c15:formulaRef>
                      </c:ext>
                    </c:extLst>
                    <c:numCache>
                      <c:formatCode>General</c:formatCode>
                      <c:ptCount val="32"/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0-D737-44EA-8287-F9675C2322DB}"/>
                  </c:ext>
                </c:extLst>
              </c15:ser>
            </c15:filteredLineSeries>
            <c15:filteredLineSeries>
              <c15:ser>
                <c:idx val="11"/>
                <c:order val="4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'Neumáticos de 2024 (V. 1)'!$D$65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marker>
                  <c:symbol val="none"/>
                </c:marker>
                <c:cat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'Neumáticos de 2024 (V. 1)'!$E$60:$AJ$60</c15:sqref>
                        </c15:formulaRef>
                      </c:ext>
                    </c:extLst>
                    <c:numCache>
                      <c:formatCode>General</c:formatCode>
                      <c:ptCount val="32"/>
                      <c:pt idx="0">
                        <c:v>-7.5</c:v>
                      </c:pt>
                      <c:pt idx="1">
                        <c:v>-7</c:v>
                      </c:pt>
                      <c:pt idx="2">
                        <c:v>-6.5</c:v>
                      </c:pt>
                      <c:pt idx="3">
                        <c:v>-6</c:v>
                      </c:pt>
                      <c:pt idx="4">
                        <c:v>-5.5</c:v>
                      </c:pt>
                      <c:pt idx="5">
                        <c:v>-5</c:v>
                      </c:pt>
                      <c:pt idx="6">
                        <c:v>-4.5</c:v>
                      </c:pt>
                      <c:pt idx="7">
                        <c:v>-4</c:v>
                      </c:pt>
                      <c:pt idx="8">
                        <c:v>-3.5</c:v>
                      </c:pt>
                      <c:pt idx="9">
                        <c:v>-3</c:v>
                      </c:pt>
                      <c:pt idx="10">
                        <c:v>-2.5</c:v>
                      </c:pt>
                      <c:pt idx="11">
                        <c:v>-2</c:v>
                      </c:pt>
                      <c:pt idx="12">
                        <c:v>-1.5</c:v>
                      </c:pt>
                      <c:pt idx="13">
                        <c:v>-1</c:v>
                      </c:pt>
                      <c:pt idx="14">
                        <c:v>-0.5</c:v>
                      </c:pt>
                      <c:pt idx="15">
                        <c:v>0</c:v>
                      </c:pt>
                      <c:pt idx="16">
                        <c:v>0.5</c:v>
                      </c:pt>
                      <c:pt idx="17">
                        <c:v>1</c:v>
                      </c:pt>
                      <c:pt idx="18">
                        <c:v>1.5</c:v>
                      </c:pt>
                      <c:pt idx="19">
                        <c:v>2</c:v>
                      </c:pt>
                      <c:pt idx="20">
                        <c:v>2.5</c:v>
                      </c:pt>
                      <c:pt idx="21">
                        <c:v>3</c:v>
                      </c:pt>
                      <c:pt idx="22">
                        <c:v>3.5</c:v>
                      </c:pt>
                      <c:pt idx="23">
                        <c:v>4</c:v>
                      </c:pt>
                      <c:pt idx="24">
                        <c:v>4.5</c:v>
                      </c:pt>
                      <c:pt idx="25">
                        <c:v>5</c:v>
                      </c:pt>
                      <c:pt idx="26">
                        <c:v>5.5</c:v>
                      </c:pt>
                      <c:pt idx="27">
                        <c:v>6</c:v>
                      </c:pt>
                      <c:pt idx="28">
                        <c:v>6.5</c:v>
                      </c:pt>
                      <c:pt idx="29">
                        <c:v>7</c:v>
                      </c:pt>
                      <c:pt idx="30">
                        <c:v>7.5</c:v>
                      </c:pt>
                      <c:pt idx="31">
                        <c:v>8</c:v>
                      </c:pt>
                    </c:numCache>
                  </c:num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'Neumáticos de 2024 (V. 1)'!$E$65:$AJ$65</c15:sqref>
                        </c15:formulaRef>
                      </c:ext>
                    </c:extLst>
                    <c:numCache>
                      <c:formatCode>General</c:formatCode>
                      <c:ptCount val="32"/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4-D737-44EA-8287-F9675C2322DB}"/>
                  </c:ext>
                </c:extLst>
              </c15:ser>
            </c15:filteredLineSeries>
          </c:ext>
        </c:extLst>
      </c:lineChart>
      <c:catAx>
        <c:axId val="68568090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685678608"/>
        <c:crosses val="autoZero"/>
        <c:auto val="1"/>
        <c:lblAlgn val="ctr"/>
        <c:lblOffset val="100"/>
        <c:noMultiLvlLbl val="0"/>
      </c:catAx>
      <c:valAx>
        <c:axId val="685678608"/>
        <c:scaling>
          <c:orientation val="minMax"/>
          <c:max val="6.0000000000000024E-9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E+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685680904"/>
        <c:crosses val="autoZero"/>
        <c:crossBetween val="between"/>
      </c:valAx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ES"/>
        </a:p>
      </c:txPr>
    </c:legend>
    <c:plotVisOnly val="1"/>
    <c:dispBlanksAs val="gap"/>
    <c:showDLblsOverMax val="0"/>
    <c:extLst/>
  </c:chart>
  <c:txPr>
    <a:bodyPr/>
    <a:lstStyle/>
    <a:p>
      <a:pPr>
        <a:defRPr/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Abrasiones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E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'Comparativa 22-21 FEB24'!$C$6:$C$7</c:f>
              <c:strCache>
                <c:ptCount val="2"/>
                <c:pt idx="0">
                  <c:v>2022</c:v>
                </c:pt>
                <c:pt idx="1">
                  <c:v>FRONT</c:v>
                </c:pt>
              </c:strCache>
            </c:strRef>
          </c:tx>
          <c:spPr>
            <a:solidFill>
              <a:schemeClr val="accent2">
                <a:lumMod val="75000"/>
              </a:schemeClr>
            </a:solidFill>
            <a:ln>
              <a:noFill/>
            </a:ln>
            <a:effectLst/>
          </c:spPr>
          <c:invertIfNegative val="0"/>
          <c:cat>
            <c:strRef>
              <c:f>'Comparativa 22-21 FEB24'!$B$8:$B$14</c:f>
              <c:strCache>
                <c:ptCount val="7"/>
                <c:pt idx="0">
                  <c:v>C1</c:v>
                </c:pt>
                <c:pt idx="1">
                  <c:v>C2</c:v>
                </c:pt>
                <c:pt idx="2">
                  <c:v>C3</c:v>
                </c:pt>
                <c:pt idx="3">
                  <c:v>C4</c:v>
                </c:pt>
                <c:pt idx="4">
                  <c:v>C5</c:v>
                </c:pt>
                <c:pt idx="5">
                  <c:v>INT</c:v>
                </c:pt>
                <c:pt idx="6">
                  <c:v>WET</c:v>
                </c:pt>
              </c:strCache>
            </c:strRef>
          </c:cat>
          <c:val>
            <c:numRef>
              <c:f>'Comparativa 22-21 FEB24'!$C$8:$C$14</c:f>
              <c:numCache>
                <c:formatCode>0.00E+00</c:formatCode>
                <c:ptCount val="7"/>
                <c:pt idx="0">
                  <c:v>2.0032429908779363E-10</c:v>
                </c:pt>
                <c:pt idx="1">
                  <c:v>3.125184073132506E-10</c:v>
                </c:pt>
                <c:pt idx="2">
                  <c:v>4.8754821733736441E-10</c:v>
                </c:pt>
                <c:pt idx="3">
                  <c:v>7.6060564327201935E-10</c:v>
                </c:pt>
                <c:pt idx="4">
                  <c:v>1.1865922671950381E-9</c:v>
                </c:pt>
                <c:pt idx="5">
                  <c:v>1.361350459272382E-10</c:v>
                </c:pt>
                <c:pt idx="6">
                  <c:v>2.1781607348358109E-10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0A6-4649-BBBA-E5D988B41B6C}"/>
            </c:ext>
          </c:extLst>
        </c:ser>
        <c:ser>
          <c:idx val="1"/>
          <c:order val="1"/>
          <c:tx>
            <c:strRef>
              <c:f>'Comparativa 22-21 FEB24'!$F$6:$F$7</c:f>
              <c:strCache>
                <c:ptCount val="2"/>
                <c:pt idx="0">
                  <c:v>2022</c:v>
                </c:pt>
                <c:pt idx="1">
                  <c:v>REAR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'Comparativa 22-21 FEB24'!$B$8:$B$14</c:f>
              <c:strCache>
                <c:ptCount val="7"/>
                <c:pt idx="0">
                  <c:v>C1</c:v>
                </c:pt>
                <c:pt idx="1">
                  <c:v>C2</c:v>
                </c:pt>
                <c:pt idx="2">
                  <c:v>C3</c:v>
                </c:pt>
                <c:pt idx="3">
                  <c:v>C4</c:v>
                </c:pt>
                <c:pt idx="4">
                  <c:v>C5</c:v>
                </c:pt>
                <c:pt idx="5">
                  <c:v>INT</c:v>
                </c:pt>
                <c:pt idx="6">
                  <c:v>WET</c:v>
                </c:pt>
              </c:strCache>
            </c:strRef>
          </c:cat>
          <c:val>
            <c:numRef>
              <c:f>'Comparativa 22-21 FEB24'!$F$8:$F$14</c:f>
              <c:numCache>
                <c:formatCode>0.00E+00</c:formatCode>
                <c:ptCount val="7"/>
                <c:pt idx="0">
                  <c:v>2.9191428002810989E-10</c:v>
                </c:pt>
                <c:pt idx="1">
                  <c:v>4.7007130439309162E-10</c:v>
                </c:pt>
                <c:pt idx="2">
                  <c:v>7.5695862221109772E-10</c:v>
                </c:pt>
                <c:pt idx="3">
                  <c:v>1.2189349794059544E-9</c:v>
                </c:pt>
                <c:pt idx="4">
                  <c:v>1.9628582599129699E-9</c:v>
                </c:pt>
                <c:pt idx="5">
                  <c:v>1.8716950426322623E-10</c:v>
                </c:pt>
                <c:pt idx="6">
                  <c:v>3.0882968203463205E-10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0A6-4649-BBBA-E5D988B41B6C}"/>
            </c:ext>
          </c:extLst>
        </c:ser>
        <c:ser>
          <c:idx val="2"/>
          <c:order val="2"/>
          <c:tx>
            <c:strRef>
              <c:f>'Comparativa 22-21 FEB24'!$E$6:$E$7</c:f>
              <c:strCache>
                <c:ptCount val="2"/>
                <c:pt idx="0">
                  <c:v>2021</c:v>
                </c:pt>
                <c:pt idx="1">
                  <c:v>FRONT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'Comparativa 22-21 FEB24'!$B$8:$B$14</c:f>
              <c:strCache>
                <c:ptCount val="7"/>
                <c:pt idx="0">
                  <c:v>C1</c:v>
                </c:pt>
                <c:pt idx="1">
                  <c:v>C2</c:v>
                </c:pt>
                <c:pt idx="2">
                  <c:v>C3</c:v>
                </c:pt>
                <c:pt idx="3">
                  <c:v>C4</c:v>
                </c:pt>
                <c:pt idx="4">
                  <c:v>C5</c:v>
                </c:pt>
                <c:pt idx="5">
                  <c:v>INT</c:v>
                </c:pt>
                <c:pt idx="6">
                  <c:v>WET</c:v>
                </c:pt>
              </c:strCache>
            </c:strRef>
          </c:cat>
          <c:val>
            <c:numRef>
              <c:f>'Comparativa 22-21 FEB24'!$E$8:$E$14</c:f>
              <c:numCache>
                <c:formatCode>0.00E+00</c:formatCode>
                <c:ptCount val="7"/>
                <c:pt idx="0">
                  <c:v>1.8334686320166756E-10</c:v>
                </c:pt>
                <c:pt idx="1">
                  <c:v>2.9335498112266889E-10</c:v>
                </c:pt>
                <c:pt idx="2">
                  <c:v>4.6936796979626899E-10</c:v>
                </c:pt>
                <c:pt idx="3">
                  <c:v>7.5098875167403305E-10</c:v>
                </c:pt>
                <c:pt idx="4">
                  <c:v>1.2015820026784515E-9</c:v>
                </c:pt>
                <c:pt idx="5">
                  <c:v>1.8334686320166756E-10</c:v>
                </c:pt>
                <c:pt idx="6">
                  <c:v>2.9335498112266889E-10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A0A6-4649-BBBA-E5D988B41B6C}"/>
            </c:ext>
          </c:extLst>
        </c:ser>
        <c:ser>
          <c:idx val="3"/>
          <c:order val="3"/>
          <c:tx>
            <c:strRef>
              <c:f>'Comparativa 22-21 FEB24'!$H$6:$H$7</c:f>
              <c:strCache>
                <c:ptCount val="2"/>
                <c:pt idx="0">
                  <c:v>2021</c:v>
                </c:pt>
                <c:pt idx="1">
                  <c:v>REAR</c:v>
                </c:pt>
              </c:strCache>
            </c:strRef>
          </c:tx>
          <c:spPr>
            <a:solidFill>
              <a:schemeClr val="accent1">
                <a:lumMod val="40000"/>
                <a:lumOff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'Comparativa 22-21 FEB24'!$B$8:$B$14</c:f>
              <c:strCache>
                <c:ptCount val="7"/>
                <c:pt idx="0">
                  <c:v>C1</c:v>
                </c:pt>
                <c:pt idx="1">
                  <c:v>C2</c:v>
                </c:pt>
                <c:pt idx="2">
                  <c:v>C3</c:v>
                </c:pt>
                <c:pt idx="3">
                  <c:v>C4</c:v>
                </c:pt>
                <c:pt idx="4">
                  <c:v>C5</c:v>
                </c:pt>
                <c:pt idx="5">
                  <c:v>INT</c:v>
                </c:pt>
                <c:pt idx="6">
                  <c:v>WET</c:v>
                </c:pt>
              </c:strCache>
            </c:strRef>
          </c:cat>
          <c:val>
            <c:numRef>
              <c:f>'Comparativa 22-21 FEB24'!$H$8:$H$14</c:f>
              <c:numCache>
                <c:formatCode>General</c:formatCode>
                <c:ptCount val="7"/>
                <c:pt idx="0">
                  <c:v>2.9245235041158329E-10</c:v>
                </c:pt>
                <c:pt idx="1">
                  <c:v>4.8254637817911259E-10</c:v>
                </c:pt>
                <c:pt idx="2">
                  <c:v>7.962015239955377E-10</c:v>
                </c:pt>
                <c:pt idx="3">
                  <c:v>1.3137325145926331E-9</c:v>
                </c:pt>
                <c:pt idx="4">
                  <c:v>2.1676586490778445E-9</c:v>
                </c:pt>
                <c:pt idx="5">
                  <c:v>2.9245235041158329E-10</c:v>
                </c:pt>
                <c:pt idx="6">
                  <c:v>4.8254637817911259E-10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A0A6-4649-BBBA-E5D988B41B6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86360424"/>
        <c:axId val="486361408"/>
      </c:barChart>
      <c:catAx>
        <c:axId val="48636042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486361408"/>
        <c:crosses val="autoZero"/>
        <c:auto val="1"/>
        <c:lblAlgn val="ctr"/>
        <c:lblOffset val="100"/>
        <c:noMultiLvlLbl val="0"/>
      </c:catAx>
      <c:valAx>
        <c:axId val="486361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E+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48636042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E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GRIP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E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'Comparativa 22-21 FEB24'!$G$28:$G$29</c:f>
              <c:strCache>
                <c:ptCount val="2"/>
                <c:pt idx="0">
                  <c:v>2022</c:v>
                </c:pt>
                <c:pt idx="1">
                  <c:v>MEDIA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'Comparativa 22-21 FEB24'!$B$30:$B$37</c:f>
              <c:strCache>
                <c:ptCount val="8"/>
                <c:pt idx="1">
                  <c:v>C1</c:v>
                </c:pt>
                <c:pt idx="2">
                  <c:v>C2</c:v>
                </c:pt>
                <c:pt idx="3">
                  <c:v>C3</c:v>
                </c:pt>
                <c:pt idx="4">
                  <c:v>C4</c:v>
                </c:pt>
                <c:pt idx="5">
                  <c:v>C5</c:v>
                </c:pt>
                <c:pt idx="6">
                  <c:v>INT</c:v>
                </c:pt>
                <c:pt idx="7">
                  <c:v>WET</c:v>
                </c:pt>
              </c:strCache>
            </c:strRef>
          </c:cat>
          <c:val>
            <c:numRef>
              <c:f>'Comparativa 22-21 FEB24'!$G$30:$G$37</c:f>
              <c:numCache>
                <c:formatCode>0.0000</c:formatCode>
                <c:ptCount val="8"/>
                <c:pt idx="1">
                  <c:v>2.8310000000000004</c:v>
                </c:pt>
                <c:pt idx="2">
                  <c:v>2.9278</c:v>
                </c:pt>
                <c:pt idx="3">
                  <c:v>3.0279499999999997</c:v>
                </c:pt>
                <c:pt idx="4">
                  <c:v>3.1315</c:v>
                </c:pt>
                <c:pt idx="5">
                  <c:v>3.2386000000000004</c:v>
                </c:pt>
                <c:pt idx="6">
                  <c:v>2.7013499999999997</c:v>
                </c:pt>
                <c:pt idx="7">
                  <c:v>2.6201250000000003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E09-4B1E-B691-78B13C4ABA7C}"/>
            </c:ext>
          </c:extLst>
        </c:ser>
        <c:ser>
          <c:idx val="1"/>
          <c:order val="1"/>
          <c:tx>
            <c:strRef>
              <c:f>'Comparativa 22-21 FEB24'!$L$28:$L$29</c:f>
              <c:strCache>
                <c:ptCount val="2"/>
                <c:pt idx="0">
                  <c:v>2021</c:v>
                </c:pt>
                <c:pt idx="1">
                  <c:v>MEDIA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'Comparativa 22-21 FEB24'!$B$30:$B$37</c:f>
              <c:strCache>
                <c:ptCount val="8"/>
                <c:pt idx="1">
                  <c:v>C1</c:v>
                </c:pt>
                <c:pt idx="2">
                  <c:v>C2</c:v>
                </c:pt>
                <c:pt idx="3">
                  <c:v>C3</c:v>
                </c:pt>
                <c:pt idx="4">
                  <c:v>C4</c:v>
                </c:pt>
                <c:pt idx="5">
                  <c:v>C5</c:v>
                </c:pt>
                <c:pt idx="6">
                  <c:v>INT</c:v>
                </c:pt>
                <c:pt idx="7">
                  <c:v>WET</c:v>
                </c:pt>
              </c:strCache>
            </c:strRef>
          </c:cat>
          <c:val>
            <c:numRef>
              <c:f>'Comparativa 22-21 FEB24'!$L$30:$L$37</c:f>
              <c:numCache>
                <c:formatCode>0.0000</c:formatCode>
                <c:ptCount val="8"/>
                <c:pt idx="1">
                  <c:v>2.8441499999999995</c:v>
                </c:pt>
                <c:pt idx="2">
                  <c:v>2.9380499999999996</c:v>
                </c:pt>
                <c:pt idx="3">
                  <c:v>3.0349999999999997</c:v>
                </c:pt>
                <c:pt idx="4">
                  <c:v>3.1351249999999999</c:v>
                </c:pt>
                <c:pt idx="5">
                  <c:v>3.2386000000000004</c:v>
                </c:pt>
                <c:pt idx="6">
                  <c:v>2.6831500000000004</c:v>
                </c:pt>
                <c:pt idx="7">
                  <c:v>2.5923749999999997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E09-4B1E-B691-78B13C4ABA7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532668648"/>
        <c:axId val="532673240"/>
      </c:barChart>
      <c:catAx>
        <c:axId val="53266864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532673240"/>
        <c:crossesAt val="2.5499999999999998"/>
        <c:auto val="1"/>
        <c:lblAlgn val="ctr"/>
        <c:lblOffset val="100"/>
        <c:noMultiLvlLbl val="0"/>
      </c:catAx>
      <c:valAx>
        <c:axId val="532673240"/>
        <c:scaling>
          <c:orientation val="minMax"/>
          <c:max val="3.25"/>
          <c:min val="2.5499999999999998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53266864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E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Abrasiones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E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'Comparativa 22-21 FEB'!$C$6:$C$7</c:f>
              <c:strCache>
                <c:ptCount val="2"/>
                <c:pt idx="0">
                  <c:v>2022</c:v>
                </c:pt>
                <c:pt idx="1">
                  <c:v>FRONT</c:v>
                </c:pt>
              </c:strCache>
            </c:strRef>
          </c:tx>
          <c:spPr>
            <a:solidFill>
              <a:schemeClr val="accent2">
                <a:lumMod val="75000"/>
              </a:schemeClr>
            </a:solidFill>
            <a:ln>
              <a:noFill/>
            </a:ln>
            <a:effectLst/>
          </c:spPr>
          <c:invertIfNegative val="0"/>
          <c:cat>
            <c:strRef>
              <c:f>'Comparativa 22-21 FEB'!$B$8:$B$14</c:f>
              <c:strCache>
                <c:ptCount val="7"/>
                <c:pt idx="0">
                  <c:v>C1</c:v>
                </c:pt>
                <c:pt idx="1">
                  <c:v>C2</c:v>
                </c:pt>
                <c:pt idx="2">
                  <c:v>C3</c:v>
                </c:pt>
                <c:pt idx="3">
                  <c:v>C4</c:v>
                </c:pt>
                <c:pt idx="4">
                  <c:v>C5</c:v>
                </c:pt>
                <c:pt idx="5">
                  <c:v>INT</c:v>
                </c:pt>
                <c:pt idx="6">
                  <c:v>WET</c:v>
                </c:pt>
              </c:strCache>
            </c:strRef>
          </c:cat>
          <c:val>
            <c:numRef>
              <c:f>'Comparativa 22-21 FEB'!$C$8:$C$14</c:f>
              <c:numCache>
                <c:formatCode>0.00E+00</c:formatCode>
                <c:ptCount val="7"/>
                <c:pt idx="0">
                  <c:v>1.8211299917072146E-10</c:v>
                </c:pt>
                <c:pt idx="1">
                  <c:v>2.8410764301204595E-10</c:v>
                </c:pt>
                <c:pt idx="2">
                  <c:v>4.4322565212487695E-10</c:v>
                </c:pt>
                <c:pt idx="3">
                  <c:v>6.9145967570183567E-10</c:v>
                </c:pt>
                <c:pt idx="4">
                  <c:v>1.07872024290458E-9</c:v>
                </c:pt>
                <c:pt idx="5">
                  <c:v>1.2375913266112561E-10</c:v>
                </c:pt>
                <c:pt idx="6">
                  <c:v>1.9801461225780099E-10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AD8-4FA1-8B1B-CBD42C7381A8}"/>
            </c:ext>
          </c:extLst>
        </c:ser>
        <c:ser>
          <c:idx val="1"/>
          <c:order val="1"/>
          <c:tx>
            <c:strRef>
              <c:f>'Comparativa 22-21 FEB'!$F$6:$F$7</c:f>
              <c:strCache>
                <c:ptCount val="2"/>
                <c:pt idx="0">
                  <c:v>2022</c:v>
                </c:pt>
                <c:pt idx="1">
                  <c:v>REAR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'Comparativa 22-21 FEB'!$B$8:$B$14</c:f>
              <c:strCache>
                <c:ptCount val="7"/>
                <c:pt idx="0">
                  <c:v>C1</c:v>
                </c:pt>
                <c:pt idx="1">
                  <c:v>C2</c:v>
                </c:pt>
                <c:pt idx="2">
                  <c:v>C3</c:v>
                </c:pt>
                <c:pt idx="3">
                  <c:v>C4</c:v>
                </c:pt>
                <c:pt idx="4">
                  <c:v>C5</c:v>
                </c:pt>
                <c:pt idx="5">
                  <c:v>INT</c:v>
                </c:pt>
                <c:pt idx="6">
                  <c:v>WET</c:v>
                </c:pt>
              </c:strCache>
            </c:strRef>
          </c:cat>
          <c:val>
            <c:numRef>
              <c:f>'Comparativa 22-21 FEB'!$F$8:$F$14</c:f>
              <c:numCache>
                <c:formatCode>0.00E+00</c:formatCode>
                <c:ptCount val="7"/>
                <c:pt idx="0">
                  <c:v>2.6537661820737265E-10</c:v>
                </c:pt>
                <c:pt idx="1">
                  <c:v>4.2733754944826509E-10</c:v>
                </c:pt>
                <c:pt idx="2">
                  <c:v>6.8814420201008865E-10</c:v>
                </c:pt>
                <c:pt idx="3">
                  <c:v>1.1081227085508676E-9</c:v>
                </c:pt>
                <c:pt idx="4">
                  <c:v>1.7844165999208817E-9</c:v>
                </c:pt>
                <c:pt idx="5">
                  <c:v>1.7015409478475098E-10</c:v>
                </c:pt>
                <c:pt idx="6">
                  <c:v>2.8075425639512005E-10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AD8-4FA1-8B1B-CBD42C7381A8}"/>
            </c:ext>
          </c:extLst>
        </c:ser>
        <c:ser>
          <c:idx val="2"/>
          <c:order val="2"/>
          <c:tx>
            <c:strRef>
              <c:f>'Comparativa 22-21 FEB'!$E$6:$E$7</c:f>
              <c:strCache>
                <c:ptCount val="2"/>
                <c:pt idx="0">
                  <c:v>2021</c:v>
                </c:pt>
                <c:pt idx="1">
                  <c:v>FRONT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'Comparativa 22-21 FEB'!$B$8:$B$14</c:f>
              <c:strCache>
                <c:ptCount val="7"/>
                <c:pt idx="0">
                  <c:v>C1</c:v>
                </c:pt>
                <c:pt idx="1">
                  <c:v>C2</c:v>
                </c:pt>
                <c:pt idx="2">
                  <c:v>C3</c:v>
                </c:pt>
                <c:pt idx="3">
                  <c:v>C4</c:v>
                </c:pt>
                <c:pt idx="4">
                  <c:v>C5</c:v>
                </c:pt>
                <c:pt idx="5">
                  <c:v>INT</c:v>
                </c:pt>
                <c:pt idx="6">
                  <c:v>WET</c:v>
                </c:pt>
              </c:strCache>
            </c:strRef>
          </c:cat>
          <c:val>
            <c:numRef>
              <c:f>'Comparativa 22-21 FEB'!$E$8:$E$14</c:f>
              <c:numCache>
                <c:formatCode>0.00E+00</c:formatCode>
                <c:ptCount val="7"/>
                <c:pt idx="0">
                  <c:v>1.8334686320166756E-10</c:v>
                </c:pt>
                <c:pt idx="1">
                  <c:v>2.9335498112266889E-10</c:v>
                </c:pt>
                <c:pt idx="2">
                  <c:v>4.6936796979626899E-10</c:v>
                </c:pt>
                <c:pt idx="3">
                  <c:v>7.5098875167403305E-10</c:v>
                </c:pt>
                <c:pt idx="4">
                  <c:v>1.2015820026784515E-9</c:v>
                </c:pt>
                <c:pt idx="5">
                  <c:v>1.8334686320166756E-10</c:v>
                </c:pt>
                <c:pt idx="6">
                  <c:v>2.9335498112266889E-10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AD8-4FA1-8B1B-CBD42C7381A8}"/>
            </c:ext>
          </c:extLst>
        </c:ser>
        <c:ser>
          <c:idx val="3"/>
          <c:order val="3"/>
          <c:tx>
            <c:strRef>
              <c:f>'Comparativa 22-21 FEB'!$H$6:$H$7</c:f>
              <c:strCache>
                <c:ptCount val="2"/>
                <c:pt idx="0">
                  <c:v>2021</c:v>
                </c:pt>
                <c:pt idx="1">
                  <c:v>REAR</c:v>
                </c:pt>
              </c:strCache>
            </c:strRef>
          </c:tx>
          <c:spPr>
            <a:solidFill>
              <a:schemeClr val="accent1">
                <a:lumMod val="40000"/>
                <a:lumOff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'Comparativa 22-21 FEB'!$B$8:$B$14</c:f>
              <c:strCache>
                <c:ptCount val="7"/>
                <c:pt idx="0">
                  <c:v>C1</c:v>
                </c:pt>
                <c:pt idx="1">
                  <c:v>C2</c:v>
                </c:pt>
                <c:pt idx="2">
                  <c:v>C3</c:v>
                </c:pt>
                <c:pt idx="3">
                  <c:v>C4</c:v>
                </c:pt>
                <c:pt idx="4">
                  <c:v>C5</c:v>
                </c:pt>
                <c:pt idx="5">
                  <c:v>INT</c:v>
                </c:pt>
                <c:pt idx="6">
                  <c:v>WET</c:v>
                </c:pt>
              </c:strCache>
            </c:strRef>
          </c:cat>
          <c:val>
            <c:numRef>
              <c:f>'Comparativa 22-21 FEB'!$H$8:$H$14</c:f>
              <c:numCache>
                <c:formatCode>General</c:formatCode>
                <c:ptCount val="7"/>
                <c:pt idx="0">
                  <c:v>2.9245235041158329E-10</c:v>
                </c:pt>
                <c:pt idx="1">
                  <c:v>4.8254637817911259E-10</c:v>
                </c:pt>
                <c:pt idx="2">
                  <c:v>7.962015239955377E-10</c:v>
                </c:pt>
                <c:pt idx="3">
                  <c:v>1.3137325145926331E-9</c:v>
                </c:pt>
                <c:pt idx="4">
                  <c:v>2.1676586490778445E-9</c:v>
                </c:pt>
                <c:pt idx="5">
                  <c:v>2.9245235041158329E-10</c:v>
                </c:pt>
                <c:pt idx="6">
                  <c:v>4.8254637817911259E-10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4AD8-4FA1-8B1B-CBD42C7381A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86360424"/>
        <c:axId val="486361408"/>
      </c:barChart>
      <c:catAx>
        <c:axId val="48636042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486361408"/>
        <c:crosses val="autoZero"/>
        <c:auto val="1"/>
        <c:lblAlgn val="ctr"/>
        <c:lblOffset val="100"/>
        <c:noMultiLvlLbl val="0"/>
      </c:catAx>
      <c:valAx>
        <c:axId val="486361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E+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48636042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E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GRIP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E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'Comparativa 22-21 FEB'!$G$28:$G$29</c:f>
              <c:strCache>
                <c:ptCount val="2"/>
                <c:pt idx="0">
                  <c:v>2022</c:v>
                </c:pt>
                <c:pt idx="1">
                  <c:v>MEDIA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'Comparativa 22-21 FEB'!$B$30:$B$37</c:f>
              <c:strCache>
                <c:ptCount val="8"/>
                <c:pt idx="1">
                  <c:v>C1</c:v>
                </c:pt>
                <c:pt idx="2">
                  <c:v>C2</c:v>
                </c:pt>
                <c:pt idx="3">
                  <c:v>C3</c:v>
                </c:pt>
                <c:pt idx="4">
                  <c:v>C4</c:v>
                </c:pt>
                <c:pt idx="5">
                  <c:v>C5</c:v>
                </c:pt>
                <c:pt idx="6">
                  <c:v>INT</c:v>
                </c:pt>
                <c:pt idx="7">
                  <c:v>WET</c:v>
                </c:pt>
              </c:strCache>
            </c:strRef>
          </c:cat>
          <c:val>
            <c:numRef>
              <c:f>'Comparativa 22-21 FEB'!$G$30:$G$37</c:f>
              <c:numCache>
                <c:formatCode>0.0000</c:formatCode>
                <c:ptCount val="8"/>
                <c:pt idx="1">
                  <c:v>2.8310000000000004</c:v>
                </c:pt>
                <c:pt idx="2">
                  <c:v>2.9278</c:v>
                </c:pt>
                <c:pt idx="3">
                  <c:v>3.0279499999999997</c:v>
                </c:pt>
                <c:pt idx="4">
                  <c:v>3.1315</c:v>
                </c:pt>
                <c:pt idx="5">
                  <c:v>3.2386000000000004</c:v>
                </c:pt>
                <c:pt idx="6">
                  <c:v>2.7013499999999997</c:v>
                </c:pt>
                <c:pt idx="7">
                  <c:v>2.6201250000000003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643-47EE-87CA-8859F73F7FE0}"/>
            </c:ext>
          </c:extLst>
        </c:ser>
        <c:ser>
          <c:idx val="1"/>
          <c:order val="1"/>
          <c:tx>
            <c:strRef>
              <c:f>'Comparativa 22-21 FEB'!$L$28:$L$29</c:f>
              <c:strCache>
                <c:ptCount val="2"/>
                <c:pt idx="0">
                  <c:v>2021</c:v>
                </c:pt>
                <c:pt idx="1">
                  <c:v>MEDIA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'Comparativa 22-21 FEB'!$B$30:$B$37</c:f>
              <c:strCache>
                <c:ptCount val="8"/>
                <c:pt idx="1">
                  <c:v>C1</c:v>
                </c:pt>
                <c:pt idx="2">
                  <c:v>C2</c:v>
                </c:pt>
                <c:pt idx="3">
                  <c:v>C3</c:v>
                </c:pt>
                <c:pt idx="4">
                  <c:v>C4</c:v>
                </c:pt>
                <c:pt idx="5">
                  <c:v>C5</c:v>
                </c:pt>
                <c:pt idx="6">
                  <c:v>INT</c:v>
                </c:pt>
                <c:pt idx="7">
                  <c:v>WET</c:v>
                </c:pt>
              </c:strCache>
            </c:strRef>
          </c:cat>
          <c:val>
            <c:numRef>
              <c:f>'Comparativa 22-21 FEB'!$L$30:$L$37</c:f>
              <c:numCache>
                <c:formatCode>0.0000</c:formatCode>
                <c:ptCount val="8"/>
                <c:pt idx="1">
                  <c:v>2.8441499999999995</c:v>
                </c:pt>
                <c:pt idx="2">
                  <c:v>2.9380499999999996</c:v>
                </c:pt>
                <c:pt idx="3">
                  <c:v>3.0349999999999997</c:v>
                </c:pt>
                <c:pt idx="4">
                  <c:v>3.1351249999999999</c:v>
                </c:pt>
                <c:pt idx="5">
                  <c:v>3.2386000000000004</c:v>
                </c:pt>
                <c:pt idx="6">
                  <c:v>2.6831500000000004</c:v>
                </c:pt>
                <c:pt idx="7">
                  <c:v>2.5923749999999997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643-47EE-87CA-8859F73F7FE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532668648"/>
        <c:axId val="532673240"/>
      </c:barChart>
      <c:catAx>
        <c:axId val="53266864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532673240"/>
        <c:crossesAt val="2.5499999999999998"/>
        <c:auto val="1"/>
        <c:lblAlgn val="ctr"/>
        <c:lblOffset val="100"/>
        <c:noMultiLvlLbl val="0"/>
      </c:catAx>
      <c:valAx>
        <c:axId val="532673240"/>
        <c:scaling>
          <c:orientation val="minMax"/>
          <c:max val="3.25"/>
          <c:min val="2.5499999999999998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53266864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E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Abrasiones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E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'Comparativa 22-21 NOV'!$C$6:$C$7</c:f>
              <c:strCache>
                <c:ptCount val="2"/>
                <c:pt idx="0">
                  <c:v>2022</c:v>
                </c:pt>
                <c:pt idx="1">
                  <c:v>FRONT</c:v>
                </c:pt>
              </c:strCache>
            </c:strRef>
          </c:tx>
          <c:spPr>
            <a:solidFill>
              <a:schemeClr val="accent2">
                <a:lumMod val="75000"/>
              </a:schemeClr>
            </a:solidFill>
            <a:ln>
              <a:noFill/>
            </a:ln>
            <a:effectLst/>
          </c:spPr>
          <c:invertIfNegative val="0"/>
          <c:cat>
            <c:strRef>
              <c:f>'Comparativa 22-21 NOV'!$B$8:$B$14</c:f>
              <c:strCache>
                <c:ptCount val="7"/>
                <c:pt idx="0">
                  <c:v>C1</c:v>
                </c:pt>
                <c:pt idx="1">
                  <c:v>C2</c:v>
                </c:pt>
                <c:pt idx="2">
                  <c:v>C3</c:v>
                </c:pt>
                <c:pt idx="3">
                  <c:v>C4</c:v>
                </c:pt>
                <c:pt idx="4">
                  <c:v>C5</c:v>
                </c:pt>
                <c:pt idx="5">
                  <c:v>INT</c:v>
                </c:pt>
                <c:pt idx="6">
                  <c:v>WET</c:v>
                </c:pt>
              </c:strCache>
            </c:strRef>
          </c:cat>
          <c:val>
            <c:numRef>
              <c:f>'Comparativa 22-21 NOV'!$C$8:$C$14</c:f>
              <c:numCache>
                <c:formatCode>0.00E+00</c:formatCode>
                <c:ptCount val="7"/>
                <c:pt idx="0">
                  <c:v>1.6501217688150084E-10</c:v>
                </c:pt>
                <c:pt idx="1">
                  <c:v>2.6401948301040193E-10</c:v>
                </c:pt>
                <c:pt idx="2">
                  <c:v>4.2243117281664206E-10</c:v>
                </c:pt>
                <c:pt idx="3">
                  <c:v>6.7588987650662986E-10</c:v>
                </c:pt>
                <c:pt idx="4">
                  <c:v>1.0814238024106061E-9</c:v>
                </c:pt>
                <c:pt idx="5">
                  <c:v>1.2375913266112561E-10</c:v>
                </c:pt>
                <c:pt idx="6">
                  <c:v>1.9801461225780099E-10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B89-4762-BC7D-775A11EC6857}"/>
            </c:ext>
          </c:extLst>
        </c:ser>
        <c:ser>
          <c:idx val="1"/>
          <c:order val="1"/>
          <c:tx>
            <c:strRef>
              <c:f>'Comparativa 22-21 NOV'!$F$6:$F$7</c:f>
              <c:strCache>
                <c:ptCount val="2"/>
                <c:pt idx="0">
                  <c:v>2022</c:v>
                </c:pt>
                <c:pt idx="1">
                  <c:v>REAR</c:v>
                </c:pt>
              </c:strCache>
            </c:strRef>
          </c:tx>
          <c:spPr>
            <a:solidFill>
              <a:schemeClr val="accent2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cat>
            <c:strRef>
              <c:f>'Comparativa 22-21 NOV'!$B$8:$B$14</c:f>
              <c:strCache>
                <c:ptCount val="7"/>
                <c:pt idx="0">
                  <c:v>C1</c:v>
                </c:pt>
                <c:pt idx="1">
                  <c:v>C2</c:v>
                </c:pt>
                <c:pt idx="2">
                  <c:v>C3</c:v>
                </c:pt>
                <c:pt idx="3">
                  <c:v>C4</c:v>
                </c:pt>
                <c:pt idx="4">
                  <c:v>C5</c:v>
                </c:pt>
                <c:pt idx="5">
                  <c:v>INT</c:v>
                </c:pt>
                <c:pt idx="6">
                  <c:v>WET</c:v>
                </c:pt>
              </c:strCache>
            </c:strRef>
          </c:cat>
          <c:val>
            <c:numRef>
              <c:f>'Comparativa 22-21 NOV'!$F$8:$F$14</c:f>
              <c:numCache>
                <c:formatCode>0.00E+00</c:formatCode>
                <c:ptCount val="7"/>
                <c:pt idx="0">
                  <c:v>2.3396188032926667E-10</c:v>
                </c:pt>
                <c:pt idx="1">
                  <c:v>3.8603710254328994E-10</c:v>
                </c:pt>
                <c:pt idx="2">
                  <c:v>6.3696121919643001E-10</c:v>
                </c:pt>
                <c:pt idx="3">
                  <c:v>1.0509860116741064E-9</c:v>
                </c:pt>
                <c:pt idx="4">
                  <c:v>1.7341269192622757E-9</c:v>
                </c:pt>
                <c:pt idx="5">
                  <c:v>1.7015409478475098E-10</c:v>
                </c:pt>
                <c:pt idx="6">
                  <c:v>2.8075425639512005E-10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B89-4762-BC7D-775A11EC6857}"/>
            </c:ext>
          </c:extLst>
        </c:ser>
        <c:ser>
          <c:idx val="2"/>
          <c:order val="2"/>
          <c:tx>
            <c:strRef>
              <c:f>'Comparativa 22-21 NOV'!$E$6:$E$7</c:f>
              <c:strCache>
                <c:ptCount val="2"/>
                <c:pt idx="0">
                  <c:v>2021</c:v>
                </c:pt>
                <c:pt idx="1">
                  <c:v>FRONT</c:v>
                </c:pt>
              </c:strCache>
            </c:strRef>
          </c:tx>
          <c:spPr>
            <a:solidFill>
              <a:schemeClr val="accent5">
                <a:lumMod val="75000"/>
              </a:schemeClr>
            </a:solidFill>
            <a:ln>
              <a:noFill/>
            </a:ln>
            <a:effectLst/>
          </c:spPr>
          <c:invertIfNegative val="0"/>
          <c:cat>
            <c:strRef>
              <c:f>'Comparativa 22-21 NOV'!$B$8:$B$14</c:f>
              <c:strCache>
                <c:ptCount val="7"/>
                <c:pt idx="0">
                  <c:v>C1</c:v>
                </c:pt>
                <c:pt idx="1">
                  <c:v>C2</c:v>
                </c:pt>
                <c:pt idx="2">
                  <c:v>C3</c:v>
                </c:pt>
                <c:pt idx="3">
                  <c:v>C4</c:v>
                </c:pt>
                <c:pt idx="4">
                  <c:v>C5</c:v>
                </c:pt>
                <c:pt idx="5">
                  <c:v>INT</c:v>
                </c:pt>
                <c:pt idx="6">
                  <c:v>WET</c:v>
                </c:pt>
              </c:strCache>
            </c:strRef>
          </c:cat>
          <c:val>
            <c:numRef>
              <c:f>'Comparativa 22-21 NOV'!$E$8:$E$14</c:f>
              <c:numCache>
                <c:formatCode>0.00E+00</c:formatCode>
                <c:ptCount val="7"/>
                <c:pt idx="0">
                  <c:v>1.8334686320166756E-10</c:v>
                </c:pt>
                <c:pt idx="1">
                  <c:v>2.9335498112266889E-10</c:v>
                </c:pt>
                <c:pt idx="2">
                  <c:v>4.6936796979626899E-10</c:v>
                </c:pt>
                <c:pt idx="3">
                  <c:v>7.5098875167403305E-10</c:v>
                </c:pt>
                <c:pt idx="4">
                  <c:v>1.2015820026784515E-9</c:v>
                </c:pt>
                <c:pt idx="5">
                  <c:v>1.8334686320166756E-10</c:v>
                </c:pt>
                <c:pt idx="6">
                  <c:v>2.9335498112266889E-10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2B89-4762-BC7D-775A11EC6857}"/>
            </c:ext>
          </c:extLst>
        </c:ser>
        <c:ser>
          <c:idx val="3"/>
          <c:order val="3"/>
          <c:tx>
            <c:strRef>
              <c:f>'Comparativa 22-21 NOV'!$H$6:$H$7</c:f>
              <c:strCache>
                <c:ptCount val="2"/>
                <c:pt idx="0">
                  <c:v>2021</c:v>
                </c:pt>
                <c:pt idx="1">
                  <c:v>REAR</c:v>
                </c:pt>
              </c:strCache>
            </c:strRef>
          </c:tx>
          <c:spPr>
            <a:solidFill>
              <a:schemeClr val="accent1">
                <a:lumMod val="40000"/>
                <a:lumOff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'Comparativa 22-21 NOV'!$B$8:$B$14</c:f>
              <c:strCache>
                <c:ptCount val="7"/>
                <c:pt idx="0">
                  <c:v>C1</c:v>
                </c:pt>
                <c:pt idx="1">
                  <c:v>C2</c:v>
                </c:pt>
                <c:pt idx="2">
                  <c:v>C3</c:v>
                </c:pt>
                <c:pt idx="3">
                  <c:v>C4</c:v>
                </c:pt>
                <c:pt idx="4">
                  <c:v>C5</c:v>
                </c:pt>
                <c:pt idx="5">
                  <c:v>INT</c:v>
                </c:pt>
                <c:pt idx="6">
                  <c:v>WET</c:v>
                </c:pt>
              </c:strCache>
            </c:strRef>
          </c:cat>
          <c:val>
            <c:numRef>
              <c:f>'Comparativa 22-21 NOV'!$H$8:$H$14</c:f>
              <c:numCache>
                <c:formatCode>General</c:formatCode>
                <c:ptCount val="7"/>
                <c:pt idx="0">
                  <c:v>2.9245235041158329E-10</c:v>
                </c:pt>
                <c:pt idx="1">
                  <c:v>4.8254637817911259E-10</c:v>
                </c:pt>
                <c:pt idx="2">
                  <c:v>7.962015239955377E-10</c:v>
                </c:pt>
                <c:pt idx="3">
                  <c:v>1.3137325145926331E-9</c:v>
                </c:pt>
                <c:pt idx="4">
                  <c:v>2.1676586490778445E-9</c:v>
                </c:pt>
                <c:pt idx="5">
                  <c:v>2.9245235041158329E-10</c:v>
                </c:pt>
                <c:pt idx="6">
                  <c:v>4.8254637817911259E-10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2B89-4762-BC7D-775A11EC685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86360424"/>
        <c:axId val="486361408"/>
      </c:barChart>
      <c:catAx>
        <c:axId val="48636042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486361408"/>
        <c:crosses val="autoZero"/>
        <c:auto val="1"/>
        <c:lblAlgn val="ctr"/>
        <c:lblOffset val="100"/>
        <c:noMultiLvlLbl val="0"/>
      </c:catAx>
      <c:valAx>
        <c:axId val="486361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E+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48636042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E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GRIP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E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'Comparativa 22-21 NOV'!$G$28:$G$29</c:f>
              <c:strCache>
                <c:ptCount val="2"/>
                <c:pt idx="0">
                  <c:v>2022</c:v>
                </c:pt>
                <c:pt idx="1">
                  <c:v>MEDIA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'Comparativa 22-21 NOV'!$B$30:$B$37</c:f>
              <c:strCache>
                <c:ptCount val="8"/>
                <c:pt idx="1">
                  <c:v>C1</c:v>
                </c:pt>
                <c:pt idx="2">
                  <c:v>C2</c:v>
                </c:pt>
                <c:pt idx="3">
                  <c:v>C3</c:v>
                </c:pt>
                <c:pt idx="4">
                  <c:v>C4</c:v>
                </c:pt>
                <c:pt idx="5">
                  <c:v>C5</c:v>
                </c:pt>
                <c:pt idx="6">
                  <c:v>INT</c:v>
                </c:pt>
                <c:pt idx="7">
                  <c:v>WET</c:v>
                </c:pt>
              </c:strCache>
            </c:strRef>
          </c:cat>
          <c:val>
            <c:numRef>
              <c:f>'Comparativa 22-21 NOV'!$G$30:$G$37</c:f>
              <c:numCache>
                <c:formatCode>0.0000</c:formatCode>
                <c:ptCount val="8"/>
                <c:pt idx="1">
                  <c:v>2.8310000000000004</c:v>
                </c:pt>
                <c:pt idx="2">
                  <c:v>2.9278</c:v>
                </c:pt>
                <c:pt idx="3">
                  <c:v>3.0279499999999997</c:v>
                </c:pt>
                <c:pt idx="4">
                  <c:v>3.1315</c:v>
                </c:pt>
                <c:pt idx="5">
                  <c:v>3.2386000000000004</c:v>
                </c:pt>
                <c:pt idx="6">
                  <c:v>2.7013499999999997</c:v>
                </c:pt>
                <c:pt idx="7">
                  <c:v>2.6201250000000003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3BA-464F-8434-F278FCDDEC4D}"/>
            </c:ext>
          </c:extLst>
        </c:ser>
        <c:ser>
          <c:idx val="1"/>
          <c:order val="1"/>
          <c:tx>
            <c:strRef>
              <c:f>'Comparativa 22-21 NOV'!$L$28:$L$29</c:f>
              <c:strCache>
                <c:ptCount val="2"/>
                <c:pt idx="0">
                  <c:v>2021</c:v>
                </c:pt>
                <c:pt idx="1">
                  <c:v>MEDIA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'Comparativa 22-21 NOV'!$B$30:$B$37</c:f>
              <c:strCache>
                <c:ptCount val="8"/>
                <c:pt idx="1">
                  <c:v>C1</c:v>
                </c:pt>
                <c:pt idx="2">
                  <c:v>C2</c:v>
                </c:pt>
                <c:pt idx="3">
                  <c:v>C3</c:v>
                </c:pt>
                <c:pt idx="4">
                  <c:v>C4</c:v>
                </c:pt>
                <c:pt idx="5">
                  <c:v>C5</c:v>
                </c:pt>
                <c:pt idx="6">
                  <c:v>INT</c:v>
                </c:pt>
                <c:pt idx="7">
                  <c:v>WET</c:v>
                </c:pt>
              </c:strCache>
            </c:strRef>
          </c:cat>
          <c:val>
            <c:numRef>
              <c:f>'Comparativa 22-21 NOV'!$L$30:$L$37</c:f>
              <c:numCache>
                <c:formatCode>0.0000</c:formatCode>
                <c:ptCount val="8"/>
                <c:pt idx="1">
                  <c:v>2.8441499999999995</c:v>
                </c:pt>
                <c:pt idx="2">
                  <c:v>2.9380499999999996</c:v>
                </c:pt>
                <c:pt idx="3">
                  <c:v>3.0349999999999997</c:v>
                </c:pt>
                <c:pt idx="4">
                  <c:v>3.1351249999999999</c:v>
                </c:pt>
                <c:pt idx="5">
                  <c:v>3.2386000000000004</c:v>
                </c:pt>
                <c:pt idx="6">
                  <c:v>2.6831500000000004</c:v>
                </c:pt>
                <c:pt idx="7">
                  <c:v>2.5923749999999997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3BA-464F-8434-F278FCDDEC4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532668648"/>
        <c:axId val="532673240"/>
      </c:barChart>
      <c:catAx>
        <c:axId val="53266864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532673240"/>
        <c:crossesAt val="2.5499999999999998"/>
        <c:auto val="1"/>
        <c:lblAlgn val="ctr"/>
        <c:lblOffset val="100"/>
        <c:noMultiLvlLbl val="0"/>
      </c:catAx>
      <c:valAx>
        <c:axId val="532673240"/>
        <c:scaling>
          <c:orientation val="minMax"/>
          <c:max val="3.25"/>
          <c:min val="2.5499999999999998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53266864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E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Curva</a:t>
            </a:r>
            <a:r>
              <a:rPr lang="es-ES" baseline="0"/>
              <a:t> de grip en función del desgaste (C1, C2, C3, C4, C5)</a:t>
            </a:r>
            <a:endParaRPr lang="es-ES"/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lineChart>
        <c:grouping val="standard"/>
        <c:varyColors val="0"/>
        <c:ser>
          <c:idx val="4"/>
          <c:order val="0"/>
          <c:tx>
            <c:v>FRONT DESGASTE</c:v>
          </c:tx>
          <c:spPr>
            <a:ln w="31750">
              <a:solidFill>
                <a:srgbClr val="0070C0"/>
              </a:solidFill>
            </a:ln>
          </c:spPr>
          <c:marker>
            <c:symbol val="none"/>
          </c:marker>
          <c:val>
            <c:numRef>
              <c:f>'Neumáticos de 2023 (V. 14F23)'!$AD$9:$BI$9</c:f>
              <c:numCache>
                <c:formatCode>0.000</c:formatCode>
                <c:ptCount val="32"/>
                <c:pt idx="0">
                  <c:v>0.999</c:v>
                </c:pt>
                <c:pt idx="1">
                  <c:v>1</c:v>
                </c:pt>
                <c:pt idx="2">
                  <c:v>0.998</c:v>
                </c:pt>
                <c:pt idx="3">
                  <c:v>0.996</c:v>
                </c:pt>
                <c:pt idx="4">
                  <c:v>0.99399999999999999</c:v>
                </c:pt>
                <c:pt idx="5">
                  <c:v>0.99199999999999999</c:v>
                </c:pt>
                <c:pt idx="6">
                  <c:v>0.99</c:v>
                </c:pt>
                <c:pt idx="7">
                  <c:v>0.98799999999999999</c:v>
                </c:pt>
                <c:pt idx="8">
                  <c:v>0.98699999999999999</c:v>
                </c:pt>
                <c:pt idx="9">
                  <c:v>0.98599999999999999</c:v>
                </c:pt>
                <c:pt idx="10">
                  <c:v>0.98599999999999999</c:v>
                </c:pt>
                <c:pt idx="11">
                  <c:v>0.98599999999999999</c:v>
                </c:pt>
                <c:pt idx="12">
                  <c:v>0.98499999999999999</c:v>
                </c:pt>
                <c:pt idx="13">
                  <c:v>0.98499999999999999</c:v>
                </c:pt>
                <c:pt idx="14">
                  <c:v>0.98499999999999999</c:v>
                </c:pt>
                <c:pt idx="15">
                  <c:v>0.98499999999999999</c:v>
                </c:pt>
                <c:pt idx="16">
                  <c:v>0.98399999999999999</c:v>
                </c:pt>
                <c:pt idx="17">
                  <c:v>0.98399999999999999</c:v>
                </c:pt>
                <c:pt idx="18">
                  <c:v>0.98399999999999999</c:v>
                </c:pt>
                <c:pt idx="19">
                  <c:v>0.98299999999999998</c:v>
                </c:pt>
                <c:pt idx="20">
                  <c:v>0.98299999999999998</c:v>
                </c:pt>
                <c:pt idx="21">
                  <c:v>0.98199999999999998</c:v>
                </c:pt>
                <c:pt idx="22">
                  <c:v>0.98099999999999998</c:v>
                </c:pt>
                <c:pt idx="23">
                  <c:v>0.98</c:v>
                </c:pt>
                <c:pt idx="24">
                  <c:v>0.97799999999999998</c:v>
                </c:pt>
                <c:pt idx="25">
                  <c:v>0.97599999999999998</c:v>
                </c:pt>
                <c:pt idx="26">
                  <c:v>0.97399999999999998</c:v>
                </c:pt>
                <c:pt idx="27">
                  <c:v>0.97</c:v>
                </c:pt>
                <c:pt idx="28">
                  <c:v>0.96</c:v>
                </c:pt>
                <c:pt idx="29">
                  <c:v>0.94</c:v>
                </c:pt>
                <c:pt idx="30">
                  <c:v>0.88</c:v>
                </c:pt>
                <c:pt idx="31">
                  <c:v>0.8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7C3-43BF-9971-9C92CBABECFF}"/>
            </c:ext>
          </c:extLst>
        </c:ser>
        <c:ser>
          <c:idx val="5"/>
          <c:order val="1"/>
          <c:tx>
            <c:v>REAR DESGASTE</c:v>
          </c:tx>
          <c:spPr>
            <a:ln w="63500" cmpd="dbl">
              <a:solidFill>
                <a:srgbClr val="FFC000"/>
              </a:solidFill>
            </a:ln>
          </c:spPr>
          <c:marker>
            <c:symbol val="none"/>
          </c:marker>
          <c:val>
            <c:numRef>
              <c:f>'Neumáticos de 2023 (V. 14F23)'!$AD$10:$BI$10</c:f>
              <c:numCache>
                <c:formatCode>0.000</c:formatCode>
                <c:ptCount val="32"/>
                <c:pt idx="0">
                  <c:v>0.999</c:v>
                </c:pt>
                <c:pt idx="1">
                  <c:v>1</c:v>
                </c:pt>
                <c:pt idx="2">
                  <c:v>0.998</c:v>
                </c:pt>
                <c:pt idx="3">
                  <c:v>0.996</c:v>
                </c:pt>
                <c:pt idx="4">
                  <c:v>0.99399999999999999</c:v>
                </c:pt>
                <c:pt idx="5">
                  <c:v>0.99199999999999999</c:v>
                </c:pt>
                <c:pt idx="6">
                  <c:v>0.99</c:v>
                </c:pt>
                <c:pt idx="7">
                  <c:v>0.98799999999999999</c:v>
                </c:pt>
                <c:pt idx="8">
                  <c:v>0.98699999999999999</c:v>
                </c:pt>
                <c:pt idx="9">
                  <c:v>0.98599999999999999</c:v>
                </c:pt>
                <c:pt idx="10">
                  <c:v>0.98599999999999999</c:v>
                </c:pt>
                <c:pt idx="11">
                  <c:v>0.98599999999999999</c:v>
                </c:pt>
                <c:pt idx="12">
                  <c:v>0.98499999999999999</c:v>
                </c:pt>
                <c:pt idx="13">
                  <c:v>0.98499999999999999</c:v>
                </c:pt>
                <c:pt idx="14">
                  <c:v>0.98499999999999999</c:v>
                </c:pt>
                <c:pt idx="15">
                  <c:v>0.98499999999999999</c:v>
                </c:pt>
                <c:pt idx="16">
                  <c:v>0.98399999999999999</c:v>
                </c:pt>
                <c:pt idx="17">
                  <c:v>0.98399999999999999</c:v>
                </c:pt>
                <c:pt idx="18">
                  <c:v>0.98399999999999999</c:v>
                </c:pt>
                <c:pt idx="19">
                  <c:v>0.98299999999999998</c:v>
                </c:pt>
                <c:pt idx="20">
                  <c:v>0.98299999999999998</c:v>
                </c:pt>
                <c:pt idx="21">
                  <c:v>0.98199999999999998</c:v>
                </c:pt>
                <c:pt idx="22">
                  <c:v>0.98099999999999998</c:v>
                </c:pt>
                <c:pt idx="23">
                  <c:v>0.98</c:v>
                </c:pt>
                <c:pt idx="24">
                  <c:v>0.97799999999999998</c:v>
                </c:pt>
                <c:pt idx="25">
                  <c:v>0.97599999999999998</c:v>
                </c:pt>
                <c:pt idx="26">
                  <c:v>0.97399999999999998</c:v>
                </c:pt>
                <c:pt idx="27">
                  <c:v>0.97</c:v>
                </c:pt>
                <c:pt idx="28">
                  <c:v>0.96</c:v>
                </c:pt>
                <c:pt idx="29">
                  <c:v>0.94</c:v>
                </c:pt>
                <c:pt idx="30">
                  <c:v>0.9</c:v>
                </c:pt>
                <c:pt idx="31">
                  <c:v>0.85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7C3-43BF-9971-9C92CBABECFF}"/>
            </c:ext>
          </c:extLst>
        </c:ser>
        <c:ser>
          <c:idx val="0"/>
          <c:order val="2"/>
          <c:tx>
            <c:v>FRONT TERMICA</c:v>
          </c:tx>
          <c:spPr>
            <a:ln w="6350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val>
            <c:numRef>
              <c:f>'Neumáticos de 2023 (V. 14F23)'!$AD$22:$BI$22</c:f>
              <c:numCache>
                <c:formatCode>0.000</c:formatCode>
                <c:ptCount val="32"/>
                <c:pt idx="0">
                  <c:v>1</c:v>
                </c:pt>
                <c:pt idx="1">
                  <c:v>0.999</c:v>
                </c:pt>
                <c:pt idx="2">
                  <c:v>0.998</c:v>
                </c:pt>
                <c:pt idx="3">
                  <c:v>0.997</c:v>
                </c:pt>
                <c:pt idx="4">
                  <c:v>0.996</c:v>
                </c:pt>
                <c:pt idx="5">
                  <c:v>0.995</c:v>
                </c:pt>
                <c:pt idx="6">
                  <c:v>0.995</c:v>
                </c:pt>
                <c:pt idx="7">
                  <c:v>0.99399999999999999</c:v>
                </c:pt>
                <c:pt idx="8">
                  <c:v>0.99399999999999999</c:v>
                </c:pt>
                <c:pt idx="9">
                  <c:v>0.99299999999999999</c:v>
                </c:pt>
                <c:pt idx="10">
                  <c:v>0.99299999999999999</c:v>
                </c:pt>
                <c:pt idx="11">
                  <c:v>0.99199999999999999</c:v>
                </c:pt>
                <c:pt idx="12">
                  <c:v>0.99099999999999999</c:v>
                </c:pt>
                <c:pt idx="13">
                  <c:v>0.99</c:v>
                </c:pt>
                <c:pt idx="14">
                  <c:v>0.98899999999999999</c:v>
                </c:pt>
                <c:pt idx="15">
                  <c:v>0.98799999999999999</c:v>
                </c:pt>
                <c:pt idx="16">
                  <c:v>0.98699999999999999</c:v>
                </c:pt>
                <c:pt idx="17">
                  <c:v>0.98599999999999999</c:v>
                </c:pt>
                <c:pt idx="18">
                  <c:v>0.98499999999999999</c:v>
                </c:pt>
                <c:pt idx="19">
                  <c:v>0.98399999999999999</c:v>
                </c:pt>
                <c:pt idx="20">
                  <c:v>0.98299999999999998</c:v>
                </c:pt>
                <c:pt idx="21">
                  <c:v>0.98199999999999998</c:v>
                </c:pt>
                <c:pt idx="22">
                  <c:v>0.98</c:v>
                </c:pt>
                <c:pt idx="23">
                  <c:v>0.97799999999999998</c:v>
                </c:pt>
                <c:pt idx="24">
                  <c:v>0.97599999999999998</c:v>
                </c:pt>
                <c:pt idx="25">
                  <c:v>0.97399999999999998</c:v>
                </c:pt>
                <c:pt idx="26">
                  <c:v>0.97199999999999998</c:v>
                </c:pt>
                <c:pt idx="27">
                  <c:v>0.97</c:v>
                </c:pt>
                <c:pt idx="28">
                  <c:v>0.96499999999999997</c:v>
                </c:pt>
                <c:pt idx="29">
                  <c:v>0.96</c:v>
                </c:pt>
                <c:pt idx="30">
                  <c:v>0.94499999999999995</c:v>
                </c:pt>
                <c:pt idx="31">
                  <c:v>0.91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A7C3-43BF-9971-9C92CBABECFF}"/>
            </c:ext>
          </c:extLst>
        </c:ser>
        <c:ser>
          <c:idx val="1"/>
          <c:order val="3"/>
          <c:tx>
            <c:v>REAR TERMICA</c:v>
          </c:tx>
          <c:spPr>
            <a:ln w="19050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val>
            <c:numRef>
              <c:f>'Neumáticos de 2023 (V. 14F23)'!$AD$23:$BI$23</c:f>
              <c:numCache>
                <c:formatCode>0.000</c:formatCode>
                <c:ptCount val="32"/>
                <c:pt idx="0">
                  <c:v>1</c:v>
                </c:pt>
                <c:pt idx="1">
                  <c:v>0.999</c:v>
                </c:pt>
                <c:pt idx="2">
                  <c:v>0.998</c:v>
                </c:pt>
                <c:pt idx="3">
                  <c:v>0.997</c:v>
                </c:pt>
                <c:pt idx="4">
                  <c:v>0.996</c:v>
                </c:pt>
                <c:pt idx="5">
                  <c:v>0.995</c:v>
                </c:pt>
                <c:pt idx="6">
                  <c:v>0.995</c:v>
                </c:pt>
                <c:pt idx="7">
                  <c:v>0.99399999999999999</c:v>
                </c:pt>
                <c:pt idx="8">
                  <c:v>0.99399999999999999</c:v>
                </c:pt>
                <c:pt idx="9">
                  <c:v>0.99299999999999999</c:v>
                </c:pt>
                <c:pt idx="10">
                  <c:v>0.99299999999999999</c:v>
                </c:pt>
                <c:pt idx="11">
                  <c:v>0.99199999999999999</c:v>
                </c:pt>
                <c:pt idx="12">
                  <c:v>0.99099999999999999</c:v>
                </c:pt>
                <c:pt idx="13">
                  <c:v>0.99</c:v>
                </c:pt>
                <c:pt idx="14">
                  <c:v>0.98899999999999999</c:v>
                </c:pt>
                <c:pt idx="15">
                  <c:v>0.98799999999999999</c:v>
                </c:pt>
                <c:pt idx="16">
                  <c:v>0.98699999999999999</c:v>
                </c:pt>
                <c:pt idx="17">
                  <c:v>0.98599999999999999</c:v>
                </c:pt>
                <c:pt idx="18">
                  <c:v>0.98499999999999999</c:v>
                </c:pt>
                <c:pt idx="19">
                  <c:v>0.98399999999999999</c:v>
                </c:pt>
                <c:pt idx="20">
                  <c:v>0.98299999999999998</c:v>
                </c:pt>
                <c:pt idx="21">
                  <c:v>0.98199999999999998</c:v>
                </c:pt>
                <c:pt idx="22">
                  <c:v>0.98</c:v>
                </c:pt>
                <c:pt idx="23">
                  <c:v>0.97799999999999998</c:v>
                </c:pt>
                <c:pt idx="24">
                  <c:v>0.97599999999999998</c:v>
                </c:pt>
                <c:pt idx="25">
                  <c:v>0.97399999999999998</c:v>
                </c:pt>
                <c:pt idx="26">
                  <c:v>0.97199999999999998</c:v>
                </c:pt>
                <c:pt idx="27">
                  <c:v>0.97</c:v>
                </c:pt>
                <c:pt idx="28">
                  <c:v>0.96499999999999997</c:v>
                </c:pt>
                <c:pt idx="29">
                  <c:v>0.96</c:v>
                </c:pt>
                <c:pt idx="30">
                  <c:v>0.94599999999999995</c:v>
                </c:pt>
                <c:pt idx="31">
                  <c:v>0.93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A7C3-43BF-9971-9C92CBABECF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746316112"/>
        <c:axId val="746310536"/>
      </c:lineChart>
      <c:catAx>
        <c:axId val="746316112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746310536"/>
        <c:crosses val="autoZero"/>
        <c:auto val="1"/>
        <c:lblAlgn val="ctr"/>
        <c:lblOffset val="100"/>
        <c:noMultiLvlLbl val="0"/>
      </c:catAx>
      <c:valAx>
        <c:axId val="746310536"/>
        <c:scaling>
          <c:orientation val="minMax"/>
          <c:max val="1"/>
          <c:min val="0.8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746316112"/>
        <c:crosses val="autoZero"/>
        <c:crossBetween val="between"/>
      </c:valAx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ES"/>
        </a:p>
      </c:txPr>
    </c:legend>
    <c:plotVisOnly val="1"/>
    <c:dispBlanksAs val="gap"/>
    <c:showDLblsOverMax val="0"/>
    <c:extLst/>
  </c:chart>
  <c:txPr>
    <a:bodyPr/>
    <a:lstStyle/>
    <a:p>
      <a:pPr>
        <a:defRPr/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Curva</a:t>
            </a:r>
            <a:r>
              <a:rPr lang="es-ES" baseline="0"/>
              <a:t> de grip en función del desgaste (INT-WET)</a:t>
            </a:r>
            <a:endParaRPr lang="es-ES"/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lineChart>
        <c:grouping val="standard"/>
        <c:varyColors val="0"/>
        <c:ser>
          <c:idx val="4"/>
          <c:order val="0"/>
          <c:tx>
            <c:v>FRONT DESGASTE</c:v>
          </c:tx>
          <c:spPr>
            <a:ln w="31750">
              <a:solidFill>
                <a:srgbClr val="0070C0"/>
              </a:solidFill>
            </a:ln>
          </c:spPr>
          <c:marker>
            <c:symbol val="none"/>
          </c:marker>
          <c:val>
            <c:numRef>
              <c:f>'Neumáticos de 2023 (V. 14F23)'!$AD$14:$BI$14</c:f>
              <c:numCache>
                <c:formatCode>0.000</c:formatCode>
                <c:ptCount val="32"/>
                <c:pt idx="0">
                  <c:v>0.999</c:v>
                </c:pt>
                <c:pt idx="1">
                  <c:v>1</c:v>
                </c:pt>
                <c:pt idx="2">
                  <c:v>0.999</c:v>
                </c:pt>
                <c:pt idx="3">
                  <c:v>0.998</c:v>
                </c:pt>
                <c:pt idx="4">
                  <c:v>0.997</c:v>
                </c:pt>
                <c:pt idx="5">
                  <c:v>0.996</c:v>
                </c:pt>
                <c:pt idx="6">
                  <c:v>0.995</c:v>
                </c:pt>
                <c:pt idx="7">
                  <c:v>0.99399999999999999</c:v>
                </c:pt>
                <c:pt idx="8">
                  <c:v>0.99299999999999999</c:v>
                </c:pt>
                <c:pt idx="9">
                  <c:v>0.99199999999999999</c:v>
                </c:pt>
                <c:pt idx="10">
                  <c:v>0.99099999999999999</c:v>
                </c:pt>
                <c:pt idx="11">
                  <c:v>0.99</c:v>
                </c:pt>
                <c:pt idx="12">
                  <c:v>0.98899999999999999</c:v>
                </c:pt>
                <c:pt idx="13">
                  <c:v>0.98799999999999999</c:v>
                </c:pt>
                <c:pt idx="14">
                  <c:v>0.98699999999999999</c:v>
                </c:pt>
                <c:pt idx="15">
                  <c:v>0.98599999999999999</c:v>
                </c:pt>
                <c:pt idx="16">
                  <c:v>0.98499999999999999</c:v>
                </c:pt>
                <c:pt idx="17">
                  <c:v>0.98399999999999999</c:v>
                </c:pt>
                <c:pt idx="18">
                  <c:v>0.98399999999999999</c:v>
                </c:pt>
                <c:pt idx="19">
                  <c:v>0.98299999999999998</c:v>
                </c:pt>
                <c:pt idx="20">
                  <c:v>0.98299999999999998</c:v>
                </c:pt>
                <c:pt idx="21">
                  <c:v>0.98199999999999998</c:v>
                </c:pt>
                <c:pt idx="22">
                  <c:v>0.98099999999999998</c:v>
                </c:pt>
                <c:pt idx="23">
                  <c:v>0.98</c:v>
                </c:pt>
                <c:pt idx="24">
                  <c:v>0.97899999999999998</c:v>
                </c:pt>
                <c:pt idx="25">
                  <c:v>0.97799999999999998</c:v>
                </c:pt>
                <c:pt idx="26">
                  <c:v>0.97599999999999998</c:v>
                </c:pt>
                <c:pt idx="27">
                  <c:v>0.97399999999999998</c:v>
                </c:pt>
                <c:pt idx="28">
                  <c:v>0.97</c:v>
                </c:pt>
                <c:pt idx="29">
                  <c:v>0.96</c:v>
                </c:pt>
                <c:pt idx="30">
                  <c:v>0.94</c:v>
                </c:pt>
                <c:pt idx="31">
                  <c:v>0.88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EF5-4994-B01D-C6452A964E64}"/>
            </c:ext>
          </c:extLst>
        </c:ser>
        <c:ser>
          <c:idx val="5"/>
          <c:order val="1"/>
          <c:tx>
            <c:v>REAR DESGASTE</c:v>
          </c:tx>
          <c:spPr>
            <a:ln w="63500" cmpd="dbl">
              <a:solidFill>
                <a:srgbClr val="FFC000"/>
              </a:solidFill>
            </a:ln>
          </c:spPr>
          <c:marker>
            <c:symbol val="none"/>
          </c:marker>
          <c:val>
            <c:numRef>
              <c:f>'Neumáticos de 2023 (V. 14F23)'!$AD$15:$BI$15</c:f>
              <c:numCache>
                <c:formatCode>0.000</c:formatCode>
                <c:ptCount val="32"/>
                <c:pt idx="0">
                  <c:v>0.999</c:v>
                </c:pt>
                <c:pt idx="1">
                  <c:v>1</c:v>
                </c:pt>
                <c:pt idx="2">
                  <c:v>0.999</c:v>
                </c:pt>
                <c:pt idx="3">
                  <c:v>0.998</c:v>
                </c:pt>
                <c:pt idx="4">
                  <c:v>0.997</c:v>
                </c:pt>
                <c:pt idx="5">
                  <c:v>0.996</c:v>
                </c:pt>
                <c:pt idx="6">
                  <c:v>0.995</c:v>
                </c:pt>
                <c:pt idx="7">
                  <c:v>0.99399999999999999</c:v>
                </c:pt>
                <c:pt idx="8">
                  <c:v>0.99299999999999999</c:v>
                </c:pt>
                <c:pt idx="9">
                  <c:v>0.99199999999999999</c:v>
                </c:pt>
                <c:pt idx="10">
                  <c:v>0.99099999999999999</c:v>
                </c:pt>
                <c:pt idx="11">
                  <c:v>0.99</c:v>
                </c:pt>
                <c:pt idx="12">
                  <c:v>0.98899999999999999</c:v>
                </c:pt>
                <c:pt idx="13">
                  <c:v>0.98799999999999999</c:v>
                </c:pt>
                <c:pt idx="14">
                  <c:v>0.98699999999999999</c:v>
                </c:pt>
                <c:pt idx="15">
                  <c:v>0.98599999999999999</c:v>
                </c:pt>
                <c:pt idx="16">
                  <c:v>0.98499999999999999</c:v>
                </c:pt>
                <c:pt idx="17">
                  <c:v>0.98399999999999999</c:v>
                </c:pt>
                <c:pt idx="18">
                  <c:v>0.98399999999999999</c:v>
                </c:pt>
                <c:pt idx="19">
                  <c:v>0.98299999999999998</c:v>
                </c:pt>
                <c:pt idx="20">
                  <c:v>0.98299999999999998</c:v>
                </c:pt>
                <c:pt idx="21">
                  <c:v>0.98199999999999998</c:v>
                </c:pt>
                <c:pt idx="22">
                  <c:v>0.98099999999999998</c:v>
                </c:pt>
                <c:pt idx="23">
                  <c:v>0.98</c:v>
                </c:pt>
                <c:pt idx="24">
                  <c:v>0.97899999999999998</c:v>
                </c:pt>
                <c:pt idx="25">
                  <c:v>0.97799999999999998</c:v>
                </c:pt>
                <c:pt idx="26">
                  <c:v>0.97599999999999998</c:v>
                </c:pt>
                <c:pt idx="27">
                  <c:v>0.97399999999999998</c:v>
                </c:pt>
                <c:pt idx="28">
                  <c:v>0.97</c:v>
                </c:pt>
                <c:pt idx="29">
                  <c:v>0.96499999999999997</c:v>
                </c:pt>
                <c:pt idx="30">
                  <c:v>0.96</c:v>
                </c:pt>
                <c:pt idx="31">
                  <c:v>0.92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EF5-4994-B01D-C6452A964E64}"/>
            </c:ext>
          </c:extLst>
        </c:ser>
        <c:ser>
          <c:idx val="0"/>
          <c:order val="2"/>
          <c:tx>
            <c:v>FRONT TERMICA</c:v>
          </c:tx>
          <c:spPr>
            <a:ln w="63500">
              <a:solidFill>
                <a:schemeClr val="bg1">
                  <a:lumMod val="65000"/>
                </a:schemeClr>
              </a:solidFill>
            </a:ln>
          </c:spPr>
          <c:marker>
            <c:symbol val="none"/>
          </c:marker>
          <c:val>
            <c:numRef>
              <c:f>'Neumáticos de 2023 (V. 14F23)'!$AD$27:$BI$27</c:f>
              <c:numCache>
                <c:formatCode>0.000</c:formatCode>
                <c:ptCount val="32"/>
                <c:pt idx="0">
                  <c:v>1</c:v>
                </c:pt>
                <c:pt idx="1">
                  <c:v>0.999</c:v>
                </c:pt>
                <c:pt idx="2">
                  <c:v>0.998</c:v>
                </c:pt>
                <c:pt idx="3">
                  <c:v>0.996</c:v>
                </c:pt>
                <c:pt idx="4">
                  <c:v>0.99399999999999999</c:v>
                </c:pt>
                <c:pt idx="5">
                  <c:v>0.99199999999999999</c:v>
                </c:pt>
                <c:pt idx="6">
                  <c:v>0.99</c:v>
                </c:pt>
                <c:pt idx="7">
                  <c:v>0.98799999999999999</c:v>
                </c:pt>
                <c:pt idx="8">
                  <c:v>0.98599999999999999</c:v>
                </c:pt>
                <c:pt idx="9">
                  <c:v>0.98299999999999998</c:v>
                </c:pt>
                <c:pt idx="10">
                  <c:v>0.98</c:v>
                </c:pt>
                <c:pt idx="11">
                  <c:v>0.97699999999999998</c:v>
                </c:pt>
                <c:pt idx="12">
                  <c:v>0.97399999999999998</c:v>
                </c:pt>
                <c:pt idx="13">
                  <c:v>0.97199999999999998</c:v>
                </c:pt>
                <c:pt idx="14">
                  <c:v>0.97</c:v>
                </c:pt>
                <c:pt idx="15">
                  <c:v>0.96799999999999997</c:v>
                </c:pt>
                <c:pt idx="16">
                  <c:v>0.96599999999999997</c:v>
                </c:pt>
                <c:pt idx="17">
                  <c:v>0.96399999999999997</c:v>
                </c:pt>
                <c:pt idx="18">
                  <c:v>0.96199999999999997</c:v>
                </c:pt>
                <c:pt idx="19">
                  <c:v>0.96</c:v>
                </c:pt>
                <c:pt idx="20">
                  <c:v>0.95899999999999996</c:v>
                </c:pt>
                <c:pt idx="21">
                  <c:v>0.95799999999999996</c:v>
                </c:pt>
                <c:pt idx="22">
                  <c:v>0.95699999999999996</c:v>
                </c:pt>
                <c:pt idx="23">
                  <c:v>0.95599999999999996</c:v>
                </c:pt>
                <c:pt idx="24">
                  <c:v>0.95499999999999996</c:v>
                </c:pt>
                <c:pt idx="25">
                  <c:v>0.95399999999999996</c:v>
                </c:pt>
                <c:pt idx="26">
                  <c:v>0.95199999999999996</c:v>
                </c:pt>
                <c:pt idx="27">
                  <c:v>0.95</c:v>
                </c:pt>
                <c:pt idx="28">
                  <c:v>0.94499999999999995</c:v>
                </c:pt>
                <c:pt idx="29">
                  <c:v>0.94</c:v>
                </c:pt>
                <c:pt idx="30">
                  <c:v>0.92</c:v>
                </c:pt>
                <c:pt idx="31">
                  <c:v>0.88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1EF5-4994-B01D-C6452A964E64}"/>
            </c:ext>
          </c:extLst>
        </c:ser>
        <c:ser>
          <c:idx val="1"/>
          <c:order val="3"/>
          <c:tx>
            <c:v>REAR TERMICA</c:v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'Neumáticos de 2023 (V. 14F23)'!$AD$28:$BI$28</c:f>
              <c:numCache>
                <c:formatCode>0.000</c:formatCode>
                <c:ptCount val="32"/>
                <c:pt idx="0">
                  <c:v>1</c:v>
                </c:pt>
                <c:pt idx="1">
                  <c:v>0.999</c:v>
                </c:pt>
                <c:pt idx="2">
                  <c:v>0.998</c:v>
                </c:pt>
                <c:pt idx="3">
                  <c:v>0.996</c:v>
                </c:pt>
                <c:pt idx="4">
                  <c:v>0.99399999999999999</c:v>
                </c:pt>
                <c:pt idx="5">
                  <c:v>0.99199999999999999</c:v>
                </c:pt>
                <c:pt idx="6">
                  <c:v>0.99</c:v>
                </c:pt>
                <c:pt idx="7">
                  <c:v>0.98799999999999999</c:v>
                </c:pt>
                <c:pt idx="8">
                  <c:v>0.98599999999999999</c:v>
                </c:pt>
                <c:pt idx="9">
                  <c:v>0.98299999999999998</c:v>
                </c:pt>
                <c:pt idx="10">
                  <c:v>0.98</c:v>
                </c:pt>
                <c:pt idx="11">
                  <c:v>0.97699999999999998</c:v>
                </c:pt>
                <c:pt idx="12">
                  <c:v>0.97399999999999998</c:v>
                </c:pt>
                <c:pt idx="13">
                  <c:v>0.97199999999999998</c:v>
                </c:pt>
                <c:pt idx="14">
                  <c:v>0.97</c:v>
                </c:pt>
                <c:pt idx="15">
                  <c:v>0.96799999999999997</c:v>
                </c:pt>
                <c:pt idx="16">
                  <c:v>0.96599999999999997</c:v>
                </c:pt>
                <c:pt idx="17">
                  <c:v>0.96399999999999997</c:v>
                </c:pt>
                <c:pt idx="18">
                  <c:v>0.96199999999999997</c:v>
                </c:pt>
                <c:pt idx="19">
                  <c:v>0.96</c:v>
                </c:pt>
                <c:pt idx="20">
                  <c:v>0.95899999999999996</c:v>
                </c:pt>
                <c:pt idx="21">
                  <c:v>0.95799999999999996</c:v>
                </c:pt>
                <c:pt idx="22">
                  <c:v>0.95699999999999996</c:v>
                </c:pt>
                <c:pt idx="23">
                  <c:v>0.95599999999999996</c:v>
                </c:pt>
                <c:pt idx="24">
                  <c:v>0.95499999999999996</c:v>
                </c:pt>
                <c:pt idx="25">
                  <c:v>0.95399999999999996</c:v>
                </c:pt>
                <c:pt idx="26">
                  <c:v>0.95199999999999996</c:v>
                </c:pt>
                <c:pt idx="27">
                  <c:v>0.95</c:v>
                </c:pt>
                <c:pt idx="28">
                  <c:v>0.94499999999999995</c:v>
                </c:pt>
                <c:pt idx="29">
                  <c:v>0.94199999999999995</c:v>
                </c:pt>
                <c:pt idx="30">
                  <c:v>0.93400000000000005</c:v>
                </c:pt>
                <c:pt idx="31">
                  <c:v>0.91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1EF5-4994-B01D-C6452A964E6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746316112"/>
        <c:axId val="746310536"/>
      </c:lineChart>
      <c:catAx>
        <c:axId val="746316112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746310536"/>
        <c:crosses val="autoZero"/>
        <c:auto val="1"/>
        <c:lblAlgn val="ctr"/>
        <c:lblOffset val="100"/>
        <c:noMultiLvlLbl val="0"/>
      </c:catAx>
      <c:valAx>
        <c:axId val="746310536"/>
        <c:scaling>
          <c:orientation val="minMax"/>
          <c:max val="1"/>
          <c:min val="0.8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746316112"/>
        <c:crosses val="autoZero"/>
        <c:crossBetween val="between"/>
      </c:valAx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ES"/>
        </a:p>
      </c:txPr>
    </c:legend>
    <c:plotVisOnly val="1"/>
    <c:dispBlanksAs val="gap"/>
    <c:showDLblsOverMax val="0"/>
    <c:extLst/>
  </c:chart>
  <c:txPr>
    <a:bodyPr/>
    <a:lstStyle/>
    <a:p>
      <a:pPr>
        <a:defRPr/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Abrasión</a:t>
            </a:r>
            <a:r>
              <a:rPr lang="es-ES" baseline="0"/>
              <a:t> REAR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lineChart>
        <c:grouping val="standard"/>
        <c:varyColors val="0"/>
        <c:ser>
          <c:idx val="7"/>
          <c:order val="0"/>
          <c:tx>
            <c:strRef>
              <c:f>'Neumáticos de 2023 (V. 14F23)'!$D$71</c:f>
              <c:strCache>
                <c:ptCount val="1"/>
                <c:pt idx="0">
                  <c:v>C1</c:v>
                </c:pt>
              </c:strCache>
            </c:strRef>
          </c:tx>
          <c:marker>
            <c:symbol val="none"/>
          </c:marker>
          <c:cat>
            <c:numRef>
              <c:f>'Neumáticos de 2023 (V. 14F23)'!$E$70:$AJ$70</c:f>
              <c:numCache>
                <c:formatCode>General</c:formatCode>
                <c:ptCount val="32"/>
                <c:pt idx="0">
                  <c:v>-7.5</c:v>
                </c:pt>
                <c:pt idx="1">
                  <c:v>-7</c:v>
                </c:pt>
                <c:pt idx="2">
                  <c:v>-6.5</c:v>
                </c:pt>
                <c:pt idx="3">
                  <c:v>-6</c:v>
                </c:pt>
                <c:pt idx="4">
                  <c:v>-5.5</c:v>
                </c:pt>
                <c:pt idx="5">
                  <c:v>-5</c:v>
                </c:pt>
                <c:pt idx="6">
                  <c:v>-4.5</c:v>
                </c:pt>
                <c:pt idx="7">
                  <c:v>-4</c:v>
                </c:pt>
                <c:pt idx="8">
                  <c:v>-3.5</c:v>
                </c:pt>
                <c:pt idx="9">
                  <c:v>-3</c:v>
                </c:pt>
                <c:pt idx="10">
                  <c:v>-2.5</c:v>
                </c:pt>
                <c:pt idx="11">
                  <c:v>-2</c:v>
                </c:pt>
                <c:pt idx="12">
                  <c:v>-1.5</c:v>
                </c:pt>
                <c:pt idx="13">
                  <c:v>-1</c:v>
                </c:pt>
                <c:pt idx="14">
                  <c:v>-0.5</c:v>
                </c:pt>
                <c:pt idx="15">
                  <c:v>0</c:v>
                </c:pt>
                <c:pt idx="16">
                  <c:v>0.5</c:v>
                </c:pt>
                <c:pt idx="17">
                  <c:v>1</c:v>
                </c:pt>
                <c:pt idx="18">
                  <c:v>1.5</c:v>
                </c:pt>
                <c:pt idx="19">
                  <c:v>2</c:v>
                </c:pt>
                <c:pt idx="20">
                  <c:v>2.5</c:v>
                </c:pt>
                <c:pt idx="21">
                  <c:v>3</c:v>
                </c:pt>
                <c:pt idx="22">
                  <c:v>3.5</c:v>
                </c:pt>
                <c:pt idx="23">
                  <c:v>4</c:v>
                </c:pt>
                <c:pt idx="24">
                  <c:v>4.5</c:v>
                </c:pt>
                <c:pt idx="25">
                  <c:v>5</c:v>
                </c:pt>
                <c:pt idx="26">
                  <c:v>5.5</c:v>
                </c:pt>
                <c:pt idx="27">
                  <c:v>6</c:v>
                </c:pt>
                <c:pt idx="28">
                  <c:v>6.5</c:v>
                </c:pt>
                <c:pt idx="29">
                  <c:v>7</c:v>
                </c:pt>
                <c:pt idx="30">
                  <c:v>7.5</c:v>
                </c:pt>
                <c:pt idx="31">
                  <c:v>8</c:v>
                </c:pt>
              </c:numCache>
            </c:numRef>
          </c:cat>
          <c:val>
            <c:numRef>
              <c:f>'Neumáticos de 2023 (V. 14F23)'!$E$71:$AJ$71</c:f>
              <c:numCache>
                <c:formatCode>0.00E+00</c:formatCode>
                <c:ptCount val="32"/>
                <c:pt idx="0">
                  <c:v>8.7470031635777959E-10</c:v>
                </c:pt>
                <c:pt idx="1">
                  <c:v>7.37898845079176E-10</c:v>
                </c:pt>
                <c:pt idx="2">
                  <c:v>6.2182486944867048E-10</c:v>
                </c:pt>
                <c:pt idx="3">
                  <c:v>5.3891488685553827E-10</c:v>
                </c:pt>
                <c:pt idx="4">
                  <c:v>4.6429590252164585E-10</c:v>
                </c:pt>
                <c:pt idx="5">
                  <c:v>4.0501526496755292E-10</c:v>
                </c:pt>
                <c:pt idx="6">
                  <c:v>3.3910182880602556E-10</c:v>
                </c:pt>
                <c:pt idx="7">
                  <c:v>2.8313759055563628E-10</c:v>
                </c:pt>
                <c:pt idx="8">
                  <c:v>2.3297705108675216E-10</c:v>
                </c:pt>
                <c:pt idx="9">
                  <c:v>1.8323106153085968E-10</c:v>
                </c:pt>
                <c:pt idx="10">
                  <c:v>1.4509246953803108E-10</c:v>
                </c:pt>
                <c:pt idx="11">
                  <c:v>1.193903749341502E-10</c:v>
                </c:pt>
                <c:pt idx="12">
                  <c:v>9.6175579808062528E-11</c:v>
                </c:pt>
                <c:pt idx="13">
                  <c:v>8.3739082419086676E-11</c:v>
                </c:pt>
                <c:pt idx="14">
                  <c:v>7.8764483463506848E-11</c:v>
                </c:pt>
                <c:pt idx="15">
                  <c:v>7.6691733898660735E-11</c:v>
                </c:pt>
                <c:pt idx="16">
                  <c:v>7.793538363756544E-11</c:v>
                </c:pt>
                <c:pt idx="17">
                  <c:v>8.0837233028328753E-11</c:v>
                </c:pt>
                <c:pt idx="18">
                  <c:v>8.6226381896879944E-11</c:v>
                </c:pt>
                <c:pt idx="19">
                  <c:v>9.4102830243220448E-11</c:v>
                </c:pt>
                <c:pt idx="20">
                  <c:v>1.0529567789331445E-10</c:v>
                </c:pt>
                <c:pt idx="21">
                  <c:v>1.2229222432489601E-10</c:v>
                </c:pt>
                <c:pt idx="22">
                  <c:v>1.3970332066946379E-10</c:v>
                </c:pt>
                <c:pt idx="23">
                  <c:v>1.5794351683996222E-10</c:v>
                </c:pt>
                <c:pt idx="24">
                  <c:v>1.7784191266233266E-10</c:v>
                </c:pt>
                <c:pt idx="25">
                  <c:v>2.1017680587365609E-10</c:v>
                </c:pt>
                <c:pt idx="26">
                  <c:v>2.5204634708317985E-10</c:v>
                </c:pt>
                <c:pt idx="27">
                  <c:v>3.1339973420213651E-10</c:v>
                </c:pt>
                <c:pt idx="28">
                  <c:v>4.0501526496755292E-10</c:v>
                </c:pt>
                <c:pt idx="29">
                  <c:v>5.3062388859620526E-10</c:v>
                </c:pt>
                <c:pt idx="30">
                  <c:v>6.0938837205975767E-10</c:v>
                </c:pt>
                <c:pt idx="31">
                  <c:v>6.8815285552313543E-10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6A7-44DD-AEE7-940087106964}"/>
            </c:ext>
          </c:extLst>
        </c:ser>
        <c:ser>
          <c:idx val="8"/>
          <c:order val="1"/>
          <c:tx>
            <c:strRef>
              <c:f>'Neumáticos de 2023 (V. 14F23)'!$D$72</c:f>
              <c:strCache>
                <c:ptCount val="1"/>
                <c:pt idx="0">
                  <c:v>C2</c:v>
                </c:pt>
              </c:strCache>
            </c:strRef>
          </c:tx>
          <c:marker>
            <c:symbol val="none"/>
          </c:marker>
          <c:cat>
            <c:numRef>
              <c:f>'Neumáticos de 2023 (V. 14F23)'!$E$70:$AJ$70</c:f>
              <c:numCache>
                <c:formatCode>General</c:formatCode>
                <c:ptCount val="32"/>
                <c:pt idx="0">
                  <c:v>-7.5</c:v>
                </c:pt>
                <c:pt idx="1">
                  <c:v>-7</c:v>
                </c:pt>
                <c:pt idx="2">
                  <c:v>-6.5</c:v>
                </c:pt>
                <c:pt idx="3">
                  <c:v>-6</c:v>
                </c:pt>
                <c:pt idx="4">
                  <c:v>-5.5</c:v>
                </c:pt>
                <c:pt idx="5">
                  <c:v>-5</c:v>
                </c:pt>
                <c:pt idx="6">
                  <c:v>-4.5</c:v>
                </c:pt>
                <c:pt idx="7">
                  <c:v>-4</c:v>
                </c:pt>
                <c:pt idx="8">
                  <c:v>-3.5</c:v>
                </c:pt>
                <c:pt idx="9">
                  <c:v>-3</c:v>
                </c:pt>
                <c:pt idx="10">
                  <c:v>-2.5</c:v>
                </c:pt>
                <c:pt idx="11">
                  <c:v>-2</c:v>
                </c:pt>
                <c:pt idx="12">
                  <c:v>-1.5</c:v>
                </c:pt>
                <c:pt idx="13">
                  <c:v>-1</c:v>
                </c:pt>
                <c:pt idx="14">
                  <c:v>-0.5</c:v>
                </c:pt>
                <c:pt idx="15">
                  <c:v>0</c:v>
                </c:pt>
                <c:pt idx="16">
                  <c:v>0.5</c:v>
                </c:pt>
                <c:pt idx="17">
                  <c:v>1</c:v>
                </c:pt>
                <c:pt idx="18">
                  <c:v>1.5</c:v>
                </c:pt>
                <c:pt idx="19">
                  <c:v>2</c:v>
                </c:pt>
                <c:pt idx="20">
                  <c:v>2.5</c:v>
                </c:pt>
                <c:pt idx="21">
                  <c:v>3</c:v>
                </c:pt>
                <c:pt idx="22">
                  <c:v>3.5</c:v>
                </c:pt>
                <c:pt idx="23">
                  <c:v>4</c:v>
                </c:pt>
                <c:pt idx="24">
                  <c:v>4.5</c:v>
                </c:pt>
                <c:pt idx="25">
                  <c:v>5</c:v>
                </c:pt>
                <c:pt idx="26">
                  <c:v>5.5</c:v>
                </c:pt>
                <c:pt idx="27">
                  <c:v>6</c:v>
                </c:pt>
                <c:pt idx="28">
                  <c:v>6.5</c:v>
                </c:pt>
                <c:pt idx="29">
                  <c:v>7</c:v>
                </c:pt>
                <c:pt idx="30">
                  <c:v>7.5</c:v>
                </c:pt>
                <c:pt idx="31">
                  <c:v>8</c:v>
                </c:pt>
              </c:numCache>
            </c:numRef>
          </c:cat>
          <c:val>
            <c:numRef>
              <c:f>'Neumáticos de 2023 (V. 14F23)'!$E$72:$AJ$72</c:f>
              <c:numCache>
                <c:formatCode>0.00E+00</c:formatCode>
                <c:ptCount val="32"/>
                <c:pt idx="0">
                  <c:v>1.3557854903545585E-9</c:v>
                </c:pt>
                <c:pt idx="1">
                  <c:v>1.1437432098727228E-9</c:v>
                </c:pt>
                <c:pt idx="2">
                  <c:v>9.638285476454392E-10</c:v>
                </c:pt>
                <c:pt idx="3">
                  <c:v>8.3531807462608435E-10</c:v>
                </c:pt>
                <c:pt idx="4">
                  <c:v>7.1965864890855106E-10</c:v>
                </c:pt>
                <c:pt idx="5">
                  <c:v>6.2777366069970708E-10</c:v>
                </c:pt>
                <c:pt idx="6">
                  <c:v>5.2560783464933961E-10</c:v>
                </c:pt>
                <c:pt idx="7">
                  <c:v>4.3886326536123628E-10</c:v>
                </c:pt>
                <c:pt idx="8">
                  <c:v>3.6111442918446582E-10</c:v>
                </c:pt>
                <c:pt idx="9">
                  <c:v>2.8400814537283252E-10</c:v>
                </c:pt>
                <c:pt idx="10">
                  <c:v>2.248933277839482E-10</c:v>
                </c:pt>
                <c:pt idx="11">
                  <c:v>1.850550811479328E-10</c:v>
                </c:pt>
                <c:pt idx="12">
                  <c:v>1.4907214870249692E-10</c:v>
                </c:pt>
                <c:pt idx="13">
                  <c:v>1.2979557774958436E-10</c:v>
                </c:pt>
                <c:pt idx="14">
                  <c:v>1.2208494936843562E-10</c:v>
                </c:pt>
                <c:pt idx="15">
                  <c:v>1.1887218754292413E-10</c:v>
                </c:pt>
                <c:pt idx="16">
                  <c:v>1.2079984463822643E-10</c:v>
                </c:pt>
                <c:pt idx="17">
                  <c:v>1.2529771119390957E-10</c:v>
                </c:pt>
                <c:pt idx="18">
                  <c:v>1.3365089194016392E-10</c:v>
                </c:pt>
                <c:pt idx="19">
                  <c:v>1.4585938687699169E-10</c:v>
                </c:pt>
                <c:pt idx="20">
                  <c:v>1.632083007346374E-10</c:v>
                </c:pt>
                <c:pt idx="21">
                  <c:v>1.8955294770358883E-10</c:v>
                </c:pt>
                <c:pt idx="22">
                  <c:v>2.1654014703766887E-10</c:v>
                </c:pt>
                <c:pt idx="23">
                  <c:v>2.4481245110194143E-10</c:v>
                </c:pt>
                <c:pt idx="24">
                  <c:v>2.7565496462661565E-10</c:v>
                </c:pt>
                <c:pt idx="25">
                  <c:v>3.2577404910416697E-10</c:v>
                </c:pt>
                <c:pt idx="26">
                  <c:v>3.9067183797892881E-10</c:v>
                </c:pt>
                <c:pt idx="27">
                  <c:v>4.8576958801331162E-10</c:v>
                </c:pt>
                <c:pt idx="28">
                  <c:v>6.2777366069970708E-10</c:v>
                </c:pt>
                <c:pt idx="29">
                  <c:v>8.2246702732411813E-10</c:v>
                </c:pt>
                <c:pt idx="30">
                  <c:v>9.4455197669262435E-10</c:v>
                </c:pt>
                <c:pt idx="31">
                  <c:v>1.06663692606086E-9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6A7-44DD-AEE7-940087106964}"/>
            </c:ext>
          </c:extLst>
        </c:ser>
        <c:ser>
          <c:idx val="9"/>
          <c:order val="2"/>
          <c:tx>
            <c:strRef>
              <c:f>'Neumáticos de 2023 (V. 14F23)'!$D$73</c:f>
              <c:strCache>
                <c:ptCount val="1"/>
                <c:pt idx="0">
                  <c:v>C3</c:v>
                </c:pt>
              </c:strCache>
            </c:strRef>
          </c:tx>
          <c:marker>
            <c:symbol val="none"/>
          </c:marker>
          <c:cat>
            <c:numRef>
              <c:f>'Neumáticos de 2023 (V. 14F23)'!$E$70:$AJ$70</c:f>
              <c:numCache>
                <c:formatCode>General</c:formatCode>
                <c:ptCount val="32"/>
                <c:pt idx="0">
                  <c:v>-7.5</c:v>
                </c:pt>
                <c:pt idx="1">
                  <c:v>-7</c:v>
                </c:pt>
                <c:pt idx="2">
                  <c:v>-6.5</c:v>
                </c:pt>
                <c:pt idx="3">
                  <c:v>-6</c:v>
                </c:pt>
                <c:pt idx="4">
                  <c:v>-5.5</c:v>
                </c:pt>
                <c:pt idx="5">
                  <c:v>-5</c:v>
                </c:pt>
                <c:pt idx="6">
                  <c:v>-4.5</c:v>
                </c:pt>
                <c:pt idx="7">
                  <c:v>-4</c:v>
                </c:pt>
                <c:pt idx="8">
                  <c:v>-3.5</c:v>
                </c:pt>
                <c:pt idx="9">
                  <c:v>-3</c:v>
                </c:pt>
                <c:pt idx="10">
                  <c:v>-2.5</c:v>
                </c:pt>
                <c:pt idx="11">
                  <c:v>-2</c:v>
                </c:pt>
                <c:pt idx="12">
                  <c:v>-1.5</c:v>
                </c:pt>
                <c:pt idx="13">
                  <c:v>-1</c:v>
                </c:pt>
                <c:pt idx="14">
                  <c:v>-0.5</c:v>
                </c:pt>
                <c:pt idx="15">
                  <c:v>0</c:v>
                </c:pt>
                <c:pt idx="16">
                  <c:v>0.5</c:v>
                </c:pt>
                <c:pt idx="17">
                  <c:v>1</c:v>
                </c:pt>
                <c:pt idx="18">
                  <c:v>1.5</c:v>
                </c:pt>
                <c:pt idx="19">
                  <c:v>2</c:v>
                </c:pt>
                <c:pt idx="20">
                  <c:v>2.5</c:v>
                </c:pt>
                <c:pt idx="21">
                  <c:v>3</c:v>
                </c:pt>
                <c:pt idx="22">
                  <c:v>3.5</c:v>
                </c:pt>
                <c:pt idx="23">
                  <c:v>4</c:v>
                </c:pt>
                <c:pt idx="24">
                  <c:v>4.5</c:v>
                </c:pt>
                <c:pt idx="25">
                  <c:v>5</c:v>
                </c:pt>
                <c:pt idx="26">
                  <c:v>5.5</c:v>
                </c:pt>
                <c:pt idx="27">
                  <c:v>6</c:v>
                </c:pt>
                <c:pt idx="28">
                  <c:v>6.5</c:v>
                </c:pt>
                <c:pt idx="29">
                  <c:v>7</c:v>
                </c:pt>
                <c:pt idx="30">
                  <c:v>7.5</c:v>
                </c:pt>
                <c:pt idx="31">
                  <c:v>8</c:v>
                </c:pt>
              </c:numCache>
            </c:numRef>
          </c:cat>
          <c:val>
            <c:numRef>
              <c:f>'Neumáticos de 2023 (V. 14F23)'!$E$73:$AJ$73</c:f>
              <c:numCache>
                <c:formatCode>0.00E+00</c:formatCode>
                <c:ptCount val="32"/>
                <c:pt idx="0">
                  <c:v>2.1014675100495655E-9</c:v>
                </c:pt>
                <c:pt idx="1">
                  <c:v>1.7728019753027203E-9</c:v>
                </c:pt>
                <c:pt idx="2">
                  <c:v>1.4939342488504306E-9</c:v>
                </c:pt>
                <c:pt idx="3">
                  <c:v>1.2947430156704308E-9</c:v>
                </c:pt>
                <c:pt idx="4">
                  <c:v>1.1154709058082542E-9</c:v>
                </c:pt>
                <c:pt idx="5">
                  <c:v>9.7304917408454599E-10</c:v>
                </c:pt>
                <c:pt idx="6">
                  <c:v>8.1469214370647641E-10</c:v>
                </c:pt>
                <c:pt idx="7">
                  <c:v>6.8023806130991625E-10</c:v>
                </c:pt>
                <c:pt idx="8">
                  <c:v>5.5972736523592208E-10</c:v>
                </c:pt>
                <c:pt idx="9">
                  <c:v>4.402126253278904E-10</c:v>
                </c:pt>
                <c:pt idx="10">
                  <c:v>3.4858465806511973E-10</c:v>
                </c:pt>
                <c:pt idx="11">
                  <c:v>2.8683537577929584E-10</c:v>
                </c:pt>
                <c:pt idx="12">
                  <c:v>2.3106183048887022E-10</c:v>
                </c:pt>
                <c:pt idx="13">
                  <c:v>2.0118314551185577E-10</c:v>
                </c:pt>
                <c:pt idx="14">
                  <c:v>1.8923167152107521E-10</c:v>
                </c:pt>
                <c:pt idx="15">
                  <c:v>1.842518906915324E-10</c:v>
                </c:pt>
                <c:pt idx="16">
                  <c:v>1.8723975918925095E-10</c:v>
                </c:pt>
                <c:pt idx="17">
                  <c:v>1.9421145235055985E-10</c:v>
                </c:pt>
                <c:pt idx="18">
                  <c:v>2.0715888250725409E-10</c:v>
                </c:pt>
                <c:pt idx="19">
                  <c:v>2.2608204965933713E-10</c:v>
                </c:pt>
                <c:pt idx="20">
                  <c:v>2.5297286613868799E-10</c:v>
                </c:pt>
                <c:pt idx="21">
                  <c:v>2.938070689405627E-10</c:v>
                </c:pt>
                <c:pt idx="22">
                  <c:v>3.3563722790838677E-10</c:v>
                </c:pt>
                <c:pt idx="23">
                  <c:v>3.7945929920800924E-10</c:v>
                </c:pt>
                <c:pt idx="24">
                  <c:v>4.2726519517125427E-10</c:v>
                </c:pt>
                <c:pt idx="25">
                  <c:v>5.0494977611145884E-10</c:v>
                </c:pt>
                <c:pt idx="26">
                  <c:v>6.055413488673397E-10</c:v>
                </c:pt>
                <c:pt idx="27">
                  <c:v>7.5294286142063298E-10</c:v>
                </c:pt>
                <c:pt idx="28">
                  <c:v>9.7304917408454599E-10</c:v>
                </c:pt>
                <c:pt idx="29">
                  <c:v>1.2748238923523831E-9</c:v>
                </c:pt>
                <c:pt idx="30">
                  <c:v>1.4640555638735678E-9</c:v>
                </c:pt>
                <c:pt idx="31">
                  <c:v>1.6532872353943329E-9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66A7-44DD-AEE7-940087106964}"/>
            </c:ext>
          </c:extLst>
        </c:ser>
        <c:ser>
          <c:idx val="10"/>
          <c:order val="3"/>
          <c:tx>
            <c:strRef>
              <c:f>'Neumáticos de 2023 (V. 14F23)'!$D$74</c:f>
              <c:strCache>
                <c:ptCount val="1"/>
                <c:pt idx="0">
                  <c:v>C4</c:v>
                </c:pt>
              </c:strCache>
            </c:strRef>
          </c:tx>
          <c:marker>
            <c:symbol val="none"/>
          </c:marker>
          <c:cat>
            <c:numRef>
              <c:f>'Neumáticos de 2023 (V. 14F23)'!$E$70:$AJ$70</c:f>
              <c:numCache>
                <c:formatCode>General</c:formatCode>
                <c:ptCount val="32"/>
                <c:pt idx="0">
                  <c:v>-7.5</c:v>
                </c:pt>
                <c:pt idx="1">
                  <c:v>-7</c:v>
                </c:pt>
                <c:pt idx="2">
                  <c:v>-6.5</c:v>
                </c:pt>
                <c:pt idx="3">
                  <c:v>-6</c:v>
                </c:pt>
                <c:pt idx="4">
                  <c:v>-5.5</c:v>
                </c:pt>
                <c:pt idx="5">
                  <c:v>-5</c:v>
                </c:pt>
                <c:pt idx="6">
                  <c:v>-4.5</c:v>
                </c:pt>
                <c:pt idx="7">
                  <c:v>-4</c:v>
                </c:pt>
                <c:pt idx="8">
                  <c:v>-3.5</c:v>
                </c:pt>
                <c:pt idx="9">
                  <c:v>-3</c:v>
                </c:pt>
                <c:pt idx="10">
                  <c:v>-2.5</c:v>
                </c:pt>
                <c:pt idx="11">
                  <c:v>-2</c:v>
                </c:pt>
                <c:pt idx="12">
                  <c:v>-1.5</c:v>
                </c:pt>
                <c:pt idx="13">
                  <c:v>-1</c:v>
                </c:pt>
                <c:pt idx="14">
                  <c:v>-0.5</c:v>
                </c:pt>
                <c:pt idx="15">
                  <c:v>0</c:v>
                </c:pt>
                <c:pt idx="16">
                  <c:v>0.5</c:v>
                </c:pt>
                <c:pt idx="17">
                  <c:v>1</c:v>
                </c:pt>
                <c:pt idx="18">
                  <c:v>1.5</c:v>
                </c:pt>
                <c:pt idx="19">
                  <c:v>2</c:v>
                </c:pt>
                <c:pt idx="20">
                  <c:v>2.5</c:v>
                </c:pt>
                <c:pt idx="21">
                  <c:v>3</c:v>
                </c:pt>
                <c:pt idx="22">
                  <c:v>3.5</c:v>
                </c:pt>
                <c:pt idx="23">
                  <c:v>4</c:v>
                </c:pt>
                <c:pt idx="24">
                  <c:v>4.5</c:v>
                </c:pt>
                <c:pt idx="25">
                  <c:v>5</c:v>
                </c:pt>
                <c:pt idx="26">
                  <c:v>5.5</c:v>
                </c:pt>
                <c:pt idx="27">
                  <c:v>6</c:v>
                </c:pt>
                <c:pt idx="28">
                  <c:v>6.5</c:v>
                </c:pt>
                <c:pt idx="29">
                  <c:v>7</c:v>
                </c:pt>
                <c:pt idx="30">
                  <c:v>7.5</c:v>
                </c:pt>
                <c:pt idx="31">
                  <c:v>8</c:v>
                </c:pt>
              </c:numCache>
            </c:numRef>
          </c:cat>
          <c:val>
            <c:numRef>
              <c:f>'Neumáticos de 2023 (V. 14F23)'!$E$74:$AJ$74</c:f>
              <c:numCache>
                <c:formatCode>0.00E+00</c:formatCode>
                <c:ptCount val="32"/>
                <c:pt idx="0">
                  <c:v>3.2572746405768264E-9</c:v>
                </c:pt>
                <c:pt idx="1">
                  <c:v>2.7478430617192166E-9</c:v>
                </c:pt>
                <c:pt idx="2">
                  <c:v>2.3155980857181675E-9</c:v>
                </c:pt>
                <c:pt idx="3">
                  <c:v>2.0068516742891678E-9</c:v>
                </c:pt>
                <c:pt idx="4">
                  <c:v>1.7289799040027939E-9</c:v>
                </c:pt>
                <c:pt idx="5">
                  <c:v>1.5082262198310463E-9</c:v>
                </c:pt>
                <c:pt idx="6">
                  <c:v>1.2627728227450385E-9</c:v>
                </c:pt>
                <c:pt idx="7">
                  <c:v>1.0543689950303703E-9</c:v>
                </c:pt>
                <c:pt idx="8">
                  <c:v>8.6757741611567927E-10</c:v>
                </c:pt>
                <c:pt idx="9">
                  <c:v>6.8232956925823014E-10</c:v>
                </c:pt>
                <c:pt idx="10">
                  <c:v>5.4030622000093563E-10</c:v>
                </c:pt>
                <c:pt idx="11">
                  <c:v>4.4459483245790853E-10</c:v>
                </c:pt>
                <c:pt idx="12">
                  <c:v>3.5814583725774885E-10</c:v>
                </c:pt>
                <c:pt idx="13">
                  <c:v>3.1183387554337644E-10</c:v>
                </c:pt>
                <c:pt idx="14">
                  <c:v>2.9330909085766658E-10</c:v>
                </c:pt>
                <c:pt idx="15">
                  <c:v>2.8559043057187524E-10</c:v>
                </c:pt>
                <c:pt idx="16">
                  <c:v>2.9022162674333898E-10</c:v>
                </c:pt>
                <c:pt idx="17">
                  <c:v>3.0102775114336777E-10</c:v>
                </c:pt>
                <c:pt idx="18">
                  <c:v>3.2109626788624385E-10</c:v>
                </c:pt>
                <c:pt idx="19">
                  <c:v>3.5042717697197255E-10</c:v>
                </c:pt>
                <c:pt idx="20">
                  <c:v>3.9210794251496637E-10</c:v>
                </c:pt>
                <c:pt idx="21">
                  <c:v>4.5540095685787217E-10</c:v>
                </c:pt>
                <c:pt idx="22">
                  <c:v>5.2023770325799947E-10</c:v>
                </c:pt>
                <c:pt idx="23">
                  <c:v>5.8816191377241435E-10</c:v>
                </c:pt>
                <c:pt idx="24">
                  <c:v>6.6226105251544411E-10</c:v>
                </c:pt>
                <c:pt idx="25">
                  <c:v>7.8267215297276119E-10</c:v>
                </c:pt>
                <c:pt idx="26">
                  <c:v>9.3858909074437657E-10</c:v>
                </c:pt>
                <c:pt idx="27">
                  <c:v>1.1670614352019812E-9</c:v>
                </c:pt>
                <c:pt idx="28">
                  <c:v>1.5082262198310463E-9</c:v>
                </c:pt>
                <c:pt idx="29">
                  <c:v>1.9759770331461937E-9</c:v>
                </c:pt>
                <c:pt idx="30">
                  <c:v>2.26928612400403E-9</c:v>
                </c:pt>
                <c:pt idx="31">
                  <c:v>2.5625952148612162E-9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66A7-44DD-AEE7-940087106964}"/>
            </c:ext>
          </c:extLst>
        </c:ser>
        <c:ser>
          <c:idx val="11"/>
          <c:order val="4"/>
          <c:tx>
            <c:strRef>
              <c:f>'Neumáticos de 2023 (V. 14F23)'!$D$75</c:f>
              <c:strCache>
                <c:ptCount val="1"/>
                <c:pt idx="0">
                  <c:v>C5</c:v>
                </c:pt>
              </c:strCache>
            </c:strRef>
          </c:tx>
          <c:marker>
            <c:symbol val="none"/>
          </c:marker>
          <c:cat>
            <c:numRef>
              <c:f>'Neumáticos de 2023 (V. 14F23)'!$E$70:$AJ$70</c:f>
              <c:numCache>
                <c:formatCode>General</c:formatCode>
                <c:ptCount val="32"/>
                <c:pt idx="0">
                  <c:v>-7.5</c:v>
                </c:pt>
                <c:pt idx="1">
                  <c:v>-7</c:v>
                </c:pt>
                <c:pt idx="2">
                  <c:v>-6.5</c:v>
                </c:pt>
                <c:pt idx="3">
                  <c:v>-6</c:v>
                </c:pt>
                <c:pt idx="4">
                  <c:v>-5.5</c:v>
                </c:pt>
                <c:pt idx="5">
                  <c:v>-5</c:v>
                </c:pt>
                <c:pt idx="6">
                  <c:v>-4.5</c:v>
                </c:pt>
                <c:pt idx="7">
                  <c:v>-4</c:v>
                </c:pt>
                <c:pt idx="8">
                  <c:v>-3.5</c:v>
                </c:pt>
                <c:pt idx="9">
                  <c:v>-3</c:v>
                </c:pt>
                <c:pt idx="10">
                  <c:v>-2.5</c:v>
                </c:pt>
                <c:pt idx="11">
                  <c:v>-2</c:v>
                </c:pt>
                <c:pt idx="12">
                  <c:v>-1.5</c:v>
                </c:pt>
                <c:pt idx="13">
                  <c:v>-1</c:v>
                </c:pt>
                <c:pt idx="14">
                  <c:v>-0.5</c:v>
                </c:pt>
                <c:pt idx="15">
                  <c:v>0</c:v>
                </c:pt>
                <c:pt idx="16">
                  <c:v>0.5</c:v>
                </c:pt>
                <c:pt idx="17">
                  <c:v>1</c:v>
                </c:pt>
                <c:pt idx="18">
                  <c:v>1.5</c:v>
                </c:pt>
                <c:pt idx="19">
                  <c:v>2</c:v>
                </c:pt>
                <c:pt idx="20">
                  <c:v>2.5</c:v>
                </c:pt>
                <c:pt idx="21">
                  <c:v>3</c:v>
                </c:pt>
                <c:pt idx="22">
                  <c:v>3.5</c:v>
                </c:pt>
                <c:pt idx="23">
                  <c:v>4</c:v>
                </c:pt>
                <c:pt idx="24">
                  <c:v>4.5</c:v>
                </c:pt>
                <c:pt idx="25">
                  <c:v>5</c:v>
                </c:pt>
                <c:pt idx="26">
                  <c:v>5.5</c:v>
                </c:pt>
                <c:pt idx="27">
                  <c:v>6</c:v>
                </c:pt>
                <c:pt idx="28">
                  <c:v>6.5</c:v>
                </c:pt>
                <c:pt idx="29">
                  <c:v>7</c:v>
                </c:pt>
                <c:pt idx="30">
                  <c:v>7.5</c:v>
                </c:pt>
                <c:pt idx="31">
                  <c:v>8</c:v>
                </c:pt>
              </c:numCache>
            </c:numRef>
          </c:cat>
          <c:val>
            <c:numRef>
              <c:f>'Neumáticos de 2023 (V. 14F23)'!$E$75:$AJ$75</c:f>
              <c:numCache>
                <c:formatCode>0.00E+00</c:formatCode>
                <c:ptCount val="32"/>
                <c:pt idx="0">
                  <c:v>5.0487756928940808E-9</c:v>
                </c:pt>
                <c:pt idx="1">
                  <c:v>4.2591567456647859E-9</c:v>
                </c:pt>
                <c:pt idx="2">
                  <c:v>3.5891770328631596E-9</c:v>
                </c:pt>
                <c:pt idx="3">
                  <c:v>3.1106200951482104E-9</c:v>
                </c:pt>
                <c:pt idx="4">
                  <c:v>2.6799188512043307E-9</c:v>
                </c:pt>
                <c:pt idx="5">
                  <c:v>2.3377506407381219E-9</c:v>
                </c:pt>
                <c:pt idx="6">
                  <c:v>1.9572978752548097E-9</c:v>
                </c:pt>
                <c:pt idx="7">
                  <c:v>1.6342719422970741E-9</c:v>
                </c:pt>
                <c:pt idx="8">
                  <c:v>1.344744994979303E-9</c:v>
                </c:pt>
                <c:pt idx="9">
                  <c:v>1.0576108323502567E-9</c:v>
                </c:pt>
                <c:pt idx="10">
                  <c:v>8.3747464100145029E-10</c:v>
                </c:pt>
                <c:pt idx="11">
                  <c:v>6.8912199030975822E-10</c:v>
                </c:pt>
                <c:pt idx="12">
                  <c:v>5.551260477495107E-10</c:v>
                </c:pt>
                <c:pt idx="13">
                  <c:v>4.8334250709223352E-10</c:v>
                </c:pt>
                <c:pt idx="14">
                  <c:v>4.5462909082938323E-10</c:v>
                </c:pt>
                <c:pt idx="15">
                  <c:v>4.4266516738640666E-10</c:v>
                </c:pt>
                <c:pt idx="16">
                  <c:v>4.4984352145217542E-10</c:v>
                </c:pt>
                <c:pt idx="17">
                  <c:v>4.6659301427222006E-10</c:v>
                </c:pt>
                <c:pt idx="18">
                  <c:v>4.9769921522367798E-10</c:v>
                </c:pt>
                <c:pt idx="19">
                  <c:v>5.431621243065575E-10</c:v>
                </c:pt>
                <c:pt idx="20">
                  <c:v>6.0776731089819786E-10</c:v>
                </c:pt>
                <c:pt idx="21">
                  <c:v>7.0587148312970189E-10</c:v>
                </c:pt>
                <c:pt idx="22">
                  <c:v>8.0636844004989921E-10</c:v>
                </c:pt>
                <c:pt idx="23">
                  <c:v>9.1165096634724231E-10</c:v>
                </c:pt>
                <c:pt idx="24">
                  <c:v>1.0265046313989385E-9</c:v>
                </c:pt>
                <c:pt idx="25">
                  <c:v>1.2131418371077799E-9</c:v>
                </c:pt>
                <c:pt idx="26">
                  <c:v>1.4548130906537837E-9</c:v>
                </c:pt>
                <c:pt idx="27">
                  <c:v>1.8089452245630708E-9</c:v>
                </c:pt>
                <c:pt idx="28">
                  <c:v>2.3377506407381219E-9</c:v>
                </c:pt>
                <c:pt idx="29">
                  <c:v>3.0627644013766002E-9</c:v>
                </c:pt>
                <c:pt idx="30">
                  <c:v>3.5173934922062466E-9</c:v>
                </c:pt>
                <c:pt idx="31">
                  <c:v>3.9720225830348852E-9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66A7-44DD-AEE7-940087106964}"/>
            </c:ext>
          </c:extLst>
        </c:ser>
        <c:ser>
          <c:idx val="12"/>
          <c:order val="5"/>
          <c:tx>
            <c:strRef>
              <c:f>'Neumáticos de 2023 (V. 14F23)'!$D$76</c:f>
              <c:strCache>
                <c:ptCount val="1"/>
                <c:pt idx="0">
                  <c:v>INT</c:v>
                </c:pt>
              </c:strCache>
            </c:strRef>
          </c:tx>
          <c:marker>
            <c:symbol val="none"/>
          </c:marker>
          <c:cat>
            <c:numRef>
              <c:f>'Neumáticos de 2023 (V. 14F23)'!$E$70:$AJ$70</c:f>
              <c:numCache>
                <c:formatCode>General</c:formatCode>
                <c:ptCount val="32"/>
                <c:pt idx="0">
                  <c:v>-7.5</c:v>
                </c:pt>
                <c:pt idx="1">
                  <c:v>-7</c:v>
                </c:pt>
                <c:pt idx="2">
                  <c:v>-6.5</c:v>
                </c:pt>
                <c:pt idx="3">
                  <c:v>-6</c:v>
                </c:pt>
                <c:pt idx="4">
                  <c:v>-5.5</c:v>
                </c:pt>
                <c:pt idx="5">
                  <c:v>-5</c:v>
                </c:pt>
                <c:pt idx="6">
                  <c:v>-4.5</c:v>
                </c:pt>
                <c:pt idx="7">
                  <c:v>-4</c:v>
                </c:pt>
                <c:pt idx="8">
                  <c:v>-3.5</c:v>
                </c:pt>
                <c:pt idx="9">
                  <c:v>-3</c:v>
                </c:pt>
                <c:pt idx="10">
                  <c:v>-2.5</c:v>
                </c:pt>
                <c:pt idx="11">
                  <c:v>-2</c:v>
                </c:pt>
                <c:pt idx="12">
                  <c:v>-1.5</c:v>
                </c:pt>
                <c:pt idx="13">
                  <c:v>-1</c:v>
                </c:pt>
                <c:pt idx="14">
                  <c:v>-0.5</c:v>
                </c:pt>
                <c:pt idx="15">
                  <c:v>0</c:v>
                </c:pt>
                <c:pt idx="16">
                  <c:v>0.5</c:v>
                </c:pt>
                <c:pt idx="17">
                  <c:v>1</c:v>
                </c:pt>
                <c:pt idx="18">
                  <c:v>1.5</c:v>
                </c:pt>
                <c:pt idx="19">
                  <c:v>2</c:v>
                </c:pt>
                <c:pt idx="20">
                  <c:v>2.5</c:v>
                </c:pt>
                <c:pt idx="21">
                  <c:v>3</c:v>
                </c:pt>
                <c:pt idx="22">
                  <c:v>3.5</c:v>
                </c:pt>
                <c:pt idx="23">
                  <c:v>4</c:v>
                </c:pt>
                <c:pt idx="24">
                  <c:v>4.5</c:v>
                </c:pt>
                <c:pt idx="25">
                  <c:v>5</c:v>
                </c:pt>
                <c:pt idx="26">
                  <c:v>5.5</c:v>
                </c:pt>
                <c:pt idx="27">
                  <c:v>6</c:v>
                </c:pt>
                <c:pt idx="28">
                  <c:v>6.5</c:v>
                </c:pt>
                <c:pt idx="29">
                  <c:v>7</c:v>
                </c:pt>
                <c:pt idx="30">
                  <c:v>7.5</c:v>
                </c:pt>
                <c:pt idx="31">
                  <c:v>8</c:v>
                </c:pt>
              </c:numCache>
            </c:numRef>
          </c:cat>
          <c:val>
            <c:numRef>
              <c:f>'Neumáticos de 2023 (V. 14F23)'!$E$76:$AJ$76</c:f>
              <c:numCache>
                <c:formatCode>0.00E+00</c:formatCode>
                <c:ptCount val="32"/>
                <c:pt idx="0">
                  <c:v>7.8482365757591098E-10</c:v>
                </c:pt>
                <c:pt idx="1">
                  <c:v>6.6207872534848981E-10</c:v>
                </c:pt>
                <c:pt idx="2">
                  <c:v>5.5793151012506584E-10</c:v>
                </c:pt>
                <c:pt idx="3">
                  <c:v>4.8354064210841196E-10</c:v>
                </c:pt>
                <c:pt idx="4">
                  <c:v>4.1658886089335738E-10</c:v>
                </c:pt>
                <c:pt idx="5">
                  <c:v>3.6339939026144675E-10</c:v>
                </c:pt>
                <c:pt idx="6">
                  <c:v>3.0425865018821815E-10</c:v>
                </c:pt>
                <c:pt idx="7">
                  <c:v>2.5404481427695427E-10</c:v>
                </c:pt>
                <c:pt idx="8">
                  <c:v>2.0903833912684343E-10</c:v>
                </c:pt>
                <c:pt idx="9">
                  <c:v>1.6440381831683914E-10</c:v>
                </c:pt>
                <c:pt idx="10">
                  <c:v>1.3018401902918925E-10</c:v>
                </c:pt>
                <c:pt idx="11">
                  <c:v>1.0712284994401757E-10</c:v>
                </c:pt>
                <c:pt idx="12">
                  <c:v>8.6293406899344878E-11</c:v>
                </c:pt>
                <c:pt idx="13">
                  <c:v>7.5134776696841396E-11</c:v>
                </c:pt>
                <c:pt idx="14">
                  <c:v>7.0671324615849397E-11</c:v>
                </c:pt>
                <c:pt idx="15">
                  <c:v>6.8811552915417077E-11</c:v>
                </c:pt>
                <c:pt idx="16">
                  <c:v>6.9927415935673801E-11</c:v>
                </c:pt>
                <c:pt idx="17">
                  <c:v>7.2531096316260015E-11</c:v>
                </c:pt>
                <c:pt idx="18">
                  <c:v>7.7366502737340394E-11</c:v>
                </c:pt>
                <c:pt idx="19">
                  <c:v>8.4433635198916178E-11</c:v>
                </c:pt>
                <c:pt idx="20">
                  <c:v>9.4476402381183435E-11</c:v>
                </c:pt>
                <c:pt idx="21">
                  <c:v>1.0972653032458808E-10</c:v>
                </c:pt>
                <c:pt idx="22">
                  <c:v>1.2534861260809442E-10</c:v>
                </c:pt>
                <c:pt idx="23">
                  <c:v>1.417146035717667E-10</c:v>
                </c:pt>
                <c:pt idx="24">
                  <c:v>1.595684118957805E-10</c:v>
                </c:pt>
                <c:pt idx="25">
                  <c:v>1.885808504222772E-10</c:v>
                </c:pt>
                <c:pt idx="26">
                  <c:v>2.2614823877068037E-10</c:v>
                </c:pt>
                <c:pt idx="27">
                  <c:v>2.8119748110303921E-10</c:v>
                </c:pt>
                <c:pt idx="28">
                  <c:v>3.6339939026144675E-10</c:v>
                </c:pt>
                <c:pt idx="29">
                  <c:v>4.7610155530672864E-10</c:v>
                </c:pt>
                <c:pt idx="30">
                  <c:v>5.4677287992261909E-10</c:v>
                </c:pt>
                <c:pt idx="31">
                  <c:v>6.1744420453835268E-10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66A7-44DD-AEE7-940087106964}"/>
            </c:ext>
          </c:extLst>
        </c:ser>
        <c:ser>
          <c:idx val="13"/>
          <c:order val="6"/>
          <c:tx>
            <c:strRef>
              <c:f>'Neumáticos de 2023 (V. 14F23)'!$D$77</c:f>
              <c:strCache>
                <c:ptCount val="1"/>
                <c:pt idx="0">
                  <c:v>WET</c:v>
                </c:pt>
              </c:strCache>
            </c:strRef>
          </c:tx>
          <c:marker>
            <c:symbol val="none"/>
          </c:marker>
          <c:cat>
            <c:numRef>
              <c:f>'Neumáticos de 2023 (V. 14F23)'!$E$70:$AJ$70</c:f>
              <c:numCache>
                <c:formatCode>General</c:formatCode>
                <c:ptCount val="32"/>
                <c:pt idx="0">
                  <c:v>-7.5</c:v>
                </c:pt>
                <c:pt idx="1">
                  <c:v>-7</c:v>
                </c:pt>
                <c:pt idx="2">
                  <c:v>-6.5</c:v>
                </c:pt>
                <c:pt idx="3">
                  <c:v>-6</c:v>
                </c:pt>
                <c:pt idx="4">
                  <c:v>-5.5</c:v>
                </c:pt>
                <c:pt idx="5">
                  <c:v>-5</c:v>
                </c:pt>
                <c:pt idx="6">
                  <c:v>-4.5</c:v>
                </c:pt>
                <c:pt idx="7">
                  <c:v>-4</c:v>
                </c:pt>
                <c:pt idx="8">
                  <c:v>-3.5</c:v>
                </c:pt>
                <c:pt idx="9">
                  <c:v>-3</c:v>
                </c:pt>
                <c:pt idx="10">
                  <c:v>-2.5</c:v>
                </c:pt>
                <c:pt idx="11">
                  <c:v>-2</c:v>
                </c:pt>
                <c:pt idx="12">
                  <c:v>-1.5</c:v>
                </c:pt>
                <c:pt idx="13">
                  <c:v>-1</c:v>
                </c:pt>
                <c:pt idx="14">
                  <c:v>-0.5</c:v>
                </c:pt>
                <c:pt idx="15">
                  <c:v>0</c:v>
                </c:pt>
                <c:pt idx="16">
                  <c:v>0.5</c:v>
                </c:pt>
                <c:pt idx="17">
                  <c:v>1</c:v>
                </c:pt>
                <c:pt idx="18">
                  <c:v>1.5</c:v>
                </c:pt>
                <c:pt idx="19">
                  <c:v>2</c:v>
                </c:pt>
                <c:pt idx="20">
                  <c:v>2.5</c:v>
                </c:pt>
                <c:pt idx="21">
                  <c:v>3</c:v>
                </c:pt>
                <c:pt idx="22">
                  <c:v>3.5</c:v>
                </c:pt>
                <c:pt idx="23">
                  <c:v>4</c:v>
                </c:pt>
                <c:pt idx="24">
                  <c:v>4.5</c:v>
                </c:pt>
                <c:pt idx="25">
                  <c:v>5</c:v>
                </c:pt>
                <c:pt idx="26">
                  <c:v>5.5</c:v>
                </c:pt>
                <c:pt idx="27">
                  <c:v>6</c:v>
                </c:pt>
                <c:pt idx="28">
                  <c:v>6.5</c:v>
                </c:pt>
                <c:pt idx="29">
                  <c:v>7</c:v>
                </c:pt>
                <c:pt idx="30">
                  <c:v>7.5</c:v>
                </c:pt>
                <c:pt idx="31">
                  <c:v>8</c:v>
                </c:pt>
              </c:numCache>
            </c:numRef>
          </c:cat>
          <c:val>
            <c:numRef>
              <c:f>'Neumáticos de 2023 (V. 14F23)'!$E$77:$AJ$77</c:f>
              <c:numCache>
                <c:formatCode>0.00E+00</c:formatCode>
                <c:ptCount val="32"/>
                <c:pt idx="0">
                  <c:v>1.2086284326669029E-9</c:v>
                </c:pt>
                <c:pt idx="1">
                  <c:v>1.0196012370366743E-9</c:v>
                </c:pt>
                <c:pt idx="2">
                  <c:v>8.5921452559260146E-10</c:v>
                </c:pt>
                <c:pt idx="3">
                  <c:v>7.4465258884695445E-10</c:v>
                </c:pt>
                <c:pt idx="4">
                  <c:v>6.4154684577577033E-10</c:v>
                </c:pt>
                <c:pt idx="5">
                  <c:v>5.5963506100262796E-10</c:v>
                </c:pt>
                <c:pt idx="6">
                  <c:v>4.6855832128985597E-10</c:v>
                </c:pt>
                <c:pt idx="7">
                  <c:v>3.9122901398650958E-10</c:v>
                </c:pt>
                <c:pt idx="8">
                  <c:v>3.2191904225533888E-10</c:v>
                </c:pt>
                <c:pt idx="9">
                  <c:v>2.5318188020793227E-10</c:v>
                </c:pt>
                <c:pt idx="10">
                  <c:v>2.0048338930495146E-10</c:v>
                </c:pt>
                <c:pt idx="11">
                  <c:v>1.6496918891378707E-10</c:v>
                </c:pt>
                <c:pt idx="12">
                  <c:v>1.3289184662499111E-10</c:v>
                </c:pt>
                <c:pt idx="13">
                  <c:v>1.1570755611313575E-10</c:v>
                </c:pt>
                <c:pt idx="14">
                  <c:v>1.0883383990840807E-10</c:v>
                </c:pt>
                <c:pt idx="15">
                  <c:v>1.059697914897423E-10</c:v>
                </c:pt>
                <c:pt idx="16">
                  <c:v>1.0768822054093766E-10</c:v>
                </c:pt>
                <c:pt idx="17">
                  <c:v>1.1169788832704043E-10</c:v>
                </c:pt>
                <c:pt idx="18">
                  <c:v>1.1914441421550422E-10</c:v>
                </c:pt>
                <c:pt idx="19">
                  <c:v>1.3002779820633092E-10</c:v>
                </c:pt>
                <c:pt idx="20">
                  <c:v>1.454936596670225E-10</c:v>
                </c:pt>
                <c:pt idx="21">
                  <c:v>1.6897885669986566E-10</c:v>
                </c:pt>
                <c:pt idx="22">
                  <c:v>1.9303686341646542E-10</c:v>
                </c:pt>
                <c:pt idx="23">
                  <c:v>2.1824048950052071E-10</c:v>
                </c:pt>
                <c:pt idx="24">
                  <c:v>2.4573535431950199E-10</c:v>
                </c:pt>
                <c:pt idx="25">
                  <c:v>2.9041450965030688E-10</c:v>
                </c:pt>
                <c:pt idx="26">
                  <c:v>3.4826828770684778E-10</c:v>
                </c:pt>
                <c:pt idx="27">
                  <c:v>4.3304412089868038E-10</c:v>
                </c:pt>
                <c:pt idx="28">
                  <c:v>5.5963506100262796E-10</c:v>
                </c:pt>
                <c:pt idx="29">
                  <c:v>7.3319639517236208E-10</c:v>
                </c:pt>
                <c:pt idx="30">
                  <c:v>8.4203023508083338E-10</c:v>
                </c:pt>
                <c:pt idx="31">
                  <c:v>9.5086407498906324E-10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66A7-44DD-AEE7-94008710696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85680904"/>
        <c:axId val="685678608"/>
      </c:lineChart>
      <c:catAx>
        <c:axId val="68568090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685678608"/>
        <c:crosses val="autoZero"/>
        <c:auto val="1"/>
        <c:lblAlgn val="ctr"/>
        <c:lblOffset val="100"/>
        <c:noMultiLvlLbl val="0"/>
      </c:catAx>
      <c:valAx>
        <c:axId val="685678608"/>
        <c:scaling>
          <c:orientation val="minMax"/>
          <c:max val="6.0000000000000024E-9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E+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685680904"/>
        <c:crosses val="autoZero"/>
        <c:crossBetween val="between"/>
      </c:valAx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ES"/>
        </a:p>
      </c:txPr>
    </c:legend>
    <c:plotVisOnly val="1"/>
    <c:dispBlanksAs val="gap"/>
    <c:showDLblsOverMax val="0"/>
    <c:extLst/>
  </c:chart>
  <c:txPr>
    <a:bodyPr/>
    <a:lstStyle/>
    <a:p>
      <a:pPr>
        <a:defRPr/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Abrasión</a:t>
            </a:r>
            <a:r>
              <a:rPr lang="es-ES" baseline="0"/>
              <a:t> FRONT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lineChart>
        <c:grouping val="standard"/>
        <c:varyColors val="0"/>
        <c:ser>
          <c:idx val="7"/>
          <c:order val="0"/>
          <c:tx>
            <c:strRef>
              <c:f>'Neumáticos de 2023 (V. 14F23)'!$D$61</c:f>
              <c:strCache>
                <c:ptCount val="1"/>
                <c:pt idx="0">
                  <c:v>C1</c:v>
                </c:pt>
              </c:strCache>
            </c:strRef>
          </c:tx>
          <c:marker>
            <c:symbol val="none"/>
          </c:marker>
          <c:cat>
            <c:numRef>
              <c:f>'Neumáticos de 2023 (V. 14F23)'!$E$60:$AJ$60</c:f>
              <c:numCache>
                <c:formatCode>General</c:formatCode>
                <c:ptCount val="32"/>
                <c:pt idx="0">
                  <c:v>-7.5</c:v>
                </c:pt>
                <c:pt idx="1">
                  <c:v>-7</c:v>
                </c:pt>
                <c:pt idx="2">
                  <c:v>-6.5</c:v>
                </c:pt>
                <c:pt idx="3">
                  <c:v>-6</c:v>
                </c:pt>
                <c:pt idx="4">
                  <c:v>-5.5</c:v>
                </c:pt>
                <c:pt idx="5">
                  <c:v>-5</c:v>
                </c:pt>
                <c:pt idx="6">
                  <c:v>-4.5</c:v>
                </c:pt>
                <c:pt idx="7">
                  <c:v>-4</c:v>
                </c:pt>
                <c:pt idx="8">
                  <c:v>-3.5</c:v>
                </c:pt>
                <c:pt idx="9">
                  <c:v>-3</c:v>
                </c:pt>
                <c:pt idx="10">
                  <c:v>-2.5</c:v>
                </c:pt>
                <c:pt idx="11">
                  <c:v>-2</c:v>
                </c:pt>
                <c:pt idx="12">
                  <c:v>-1.5</c:v>
                </c:pt>
                <c:pt idx="13">
                  <c:v>-1</c:v>
                </c:pt>
                <c:pt idx="14">
                  <c:v>-0.5</c:v>
                </c:pt>
                <c:pt idx="15">
                  <c:v>0</c:v>
                </c:pt>
                <c:pt idx="16">
                  <c:v>0.5</c:v>
                </c:pt>
                <c:pt idx="17">
                  <c:v>1</c:v>
                </c:pt>
                <c:pt idx="18">
                  <c:v>1.5</c:v>
                </c:pt>
                <c:pt idx="19">
                  <c:v>2</c:v>
                </c:pt>
                <c:pt idx="20">
                  <c:v>2.5</c:v>
                </c:pt>
                <c:pt idx="21">
                  <c:v>3</c:v>
                </c:pt>
                <c:pt idx="22">
                  <c:v>3.5</c:v>
                </c:pt>
                <c:pt idx="23">
                  <c:v>4</c:v>
                </c:pt>
                <c:pt idx="24">
                  <c:v>4.5</c:v>
                </c:pt>
                <c:pt idx="25">
                  <c:v>5</c:v>
                </c:pt>
                <c:pt idx="26">
                  <c:v>5.5</c:v>
                </c:pt>
                <c:pt idx="27">
                  <c:v>6</c:v>
                </c:pt>
                <c:pt idx="28">
                  <c:v>6.5</c:v>
                </c:pt>
                <c:pt idx="29">
                  <c:v>7</c:v>
                </c:pt>
                <c:pt idx="30">
                  <c:v>7.5</c:v>
                </c:pt>
                <c:pt idx="31">
                  <c:v>8</c:v>
                </c:pt>
              </c:numCache>
            </c:numRef>
          </c:cat>
          <c:val>
            <c:numRef>
              <c:f>'Neumáticos de 2023 (V. 14F23)'!$E$61:$AJ$61</c:f>
              <c:numCache>
                <c:formatCode>0.00E+00</c:formatCode>
                <c:ptCount val="32"/>
                <c:pt idx="0">
                  <c:v>6.1512701985298042E-10</c:v>
                </c:pt>
                <c:pt idx="1">
                  <c:v>5.189223200655614E-10</c:v>
                </c:pt>
                <c:pt idx="2">
                  <c:v>4.3729408994292316E-10</c:v>
                </c:pt>
                <c:pt idx="3">
                  <c:v>3.7898821128385203E-10</c:v>
                </c:pt>
                <c:pt idx="4">
                  <c:v>3.2651292049070657E-10</c:v>
                </c:pt>
                <c:pt idx="5">
                  <c:v>2.8482421724911801E-10</c:v>
                </c:pt>
                <c:pt idx="6">
                  <c:v>2.3847104371554646E-10</c:v>
                </c:pt>
                <c:pt idx="7">
                  <c:v>1.9911457562102454E-10</c:v>
                </c:pt>
                <c:pt idx="8">
                  <c:v>1.6383951903195617E-10</c:v>
                </c:pt>
                <c:pt idx="9">
                  <c:v>1.2885599183651343E-10</c:v>
                </c:pt>
                <c:pt idx="10">
                  <c:v>1.0203528765335158E-10</c:v>
                </c:pt>
                <c:pt idx="11">
                  <c:v>8.3960465269041041E-11</c:v>
                </c:pt>
                <c:pt idx="12">
                  <c:v>6.7634819244508282E-11</c:v>
                </c:pt>
                <c:pt idx="13">
                  <c:v>5.8888937445643313E-11</c:v>
                </c:pt>
                <c:pt idx="14">
                  <c:v>5.539058472609802E-11</c:v>
                </c:pt>
                <c:pt idx="15">
                  <c:v>5.3932937759625086E-11</c:v>
                </c:pt>
                <c:pt idx="16">
                  <c:v>5.4807525939515671E-11</c:v>
                </c:pt>
                <c:pt idx="17">
                  <c:v>5.6848231692576093E-11</c:v>
                </c:pt>
                <c:pt idx="18">
                  <c:v>6.0638113805415978E-11</c:v>
                </c:pt>
                <c:pt idx="19">
                  <c:v>6.6177172278021679E-11</c:v>
                </c:pt>
                <c:pt idx="20">
                  <c:v>7.4048465897001149E-11</c:v>
                </c:pt>
                <c:pt idx="21">
                  <c:v>8.6001171022446216E-11</c:v>
                </c:pt>
                <c:pt idx="22">
                  <c:v>9.8245405540170344E-11</c:v>
                </c:pt>
                <c:pt idx="23">
                  <c:v>1.1107269884514759E-10</c:v>
                </c:pt>
                <c:pt idx="24">
                  <c:v>1.2506610972333218E-10</c:v>
                </c:pt>
                <c:pt idx="25">
                  <c:v>1.4780540240035105E-10</c:v>
                </c:pt>
                <c:pt idx="26">
                  <c:v>1.7724987112352941E-10</c:v>
                </c:pt>
                <c:pt idx="27">
                  <c:v>2.2039622133122397E-10</c:v>
                </c:pt>
                <c:pt idx="28">
                  <c:v>2.8482421724911801E-10</c:v>
                </c:pt>
                <c:pt idx="29">
                  <c:v>3.7315762341797737E-10</c:v>
                </c:pt>
                <c:pt idx="30">
                  <c:v>4.2854820814405142E-10</c:v>
                </c:pt>
                <c:pt idx="31">
                  <c:v>4.839387928701767E-10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955-47CD-89BE-1886E2EA8D9F}"/>
            </c:ext>
          </c:extLst>
        </c:ser>
        <c:ser>
          <c:idx val="8"/>
          <c:order val="1"/>
          <c:tx>
            <c:strRef>
              <c:f>'Neumáticos de 2023 (V. 14F23)'!$D$62</c:f>
              <c:strCache>
                <c:ptCount val="1"/>
                <c:pt idx="0">
                  <c:v>C2</c:v>
                </c:pt>
              </c:strCache>
            </c:strRef>
          </c:tx>
          <c:marker>
            <c:symbol val="none"/>
          </c:marker>
          <c:cat>
            <c:numRef>
              <c:f>'Neumáticos de 2023 (V. 14F23)'!$E$60:$AJ$60</c:f>
              <c:numCache>
                <c:formatCode>General</c:formatCode>
                <c:ptCount val="32"/>
                <c:pt idx="0">
                  <c:v>-7.5</c:v>
                </c:pt>
                <c:pt idx="1">
                  <c:v>-7</c:v>
                </c:pt>
                <c:pt idx="2">
                  <c:v>-6.5</c:v>
                </c:pt>
                <c:pt idx="3">
                  <c:v>-6</c:v>
                </c:pt>
                <c:pt idx="4">
                  <c:v>-5.5</c:v>
                </c:pt>
                <c:pt idx="5">
                  <c:v>-5</c:v>
                </c:pt>
                <c:pt idx="6">
                  <c:v>-4.5</c:v>
                </c:pt>
                <c:pt idx="7">
                  <c:v>-4</c:v>
                </c:pt>
                <c:pt idx="8">
                  <c:v>-3.5</c:v>
                </c:pt>
                <c:pt idx="9">
                  <c:v>-3</c:v>
                </c:pt>
                <c:pt idx="10">
                  <c:v>-2.5</c:v>
                </c:pt>
                <c:pt idx="11">
                  <c:v>-2</c:v>
                </c:pt>
                <c:pt idx="12">
                  <c:v>-1.5</c:v>
                </c:pt>
                <c:pt idx="13">
                  <c:v>-1</c:v>
                </c:pt>
                <c:pt idx="14">
                  <c:v>-0.5</c:v>
                </c:pt>
                <c:pt idx="15">
                  <c:v>0</c:v>
                </c:pt>
                <c:pt idx="16">
                  <c:v>0.5</c:v>
                </c:pt>
                <c:pt idx="17">
                  <c:v>1</c:v>
                </c:pt>
                <c:pt idx="18">
                  <c:v>1.5</c:v>
                </c:pt>
                <c:pt idx="19">
                  <c:v>2</c:v>
                </c:pt>
                <c:pt idx="20">
                  <c:v>2.5</c:v>
                </c:pt>
                <c:pt idx="21">
                  <c:v>3</c:v>
                </c:pt>
                <c:pt idx="22">
                  <c:v>3.5</c:v>
                </c:pt>
                <c:pt idx="23">
                  <c:v>4</c:v>
                </c:pt>
                <c:pt idx="24">
                  <c:v>4.5</c:v>
                </c:pt>
                <c:pt idx="25">
                  <c:v>5</c:v>
                </c:pt>
                <c:pt idx="26">
                  <c:v>5.5</c:v>
                </c:pt>
                <c:pt idx="27">
                  <c:v>6</c:v>
                </c:pt>
                <c:pt idx="28">
                  <c:v>6.5</c:v>
                </c:pt>
                <c:pt idx="29">
                  <c:v>7</c:v>
                </c:pt>
                <c:pt idx="30">
                  <c:v>7.5</c:v>
                </c:pt>
                <c:pt idx="31">
                  <c:v>8</c:v>
                </c:pt>
              </c:numCache>
            </c:numRef>
          </c:cat>
          <c:val>
            <c:numRef>
              <c:f>'Neumáticos de 2023 (V. 14F23)'!$E$62:$AJ$62</c:f>
              <c:numCache>
                <c:formatCode>0.00E+00</c:formatCode>
                <c:ptCount val="32"/>
                <c:pt idx="0">
                  <c:v>9.2269052977947078E-10</c:v>
                </c:pt>
                <c:pt idx="1">
                  <c:v>7.783834800983421E-10</c:v>
                </c:pt>
                <c:pt idx="2">
                  <c:v>6.5594113491438474E-10</c:v>
                </c:pt>
                <c:pt idx="3">
                  <c:v>5.6848231692577806E-10</c:v>
                </c:pt>
                <c:pt idx="4">
                  <c:v>4.8976938073605993E-10</c:v>
                </c:pt>
                <c:pt idx="5">
                  <c:v>4.2723632587367698E-10</c:v>
                </c:pt>
                <c:pt idx="6">
                  <c:v>3.5770656557331966E-10</c:v>
                </c:pt>
                <c:pt idx="7">
                  <c:v>2.9867186343153678E-10</c:v>
                </c:pt>
                <c:pt idx="8">
                  <c:v>2.4575927854793426E-10</c:v>
                </c:pt>
                <c:pt idx="9">
                  <c:v>1.9328398775477014E-10</c:v>
                </c:pt>
                <c:pt idx="10">
                  <c:v>1.5305293148002738E-10</c:v>
                </c:pt>
                <c:pt idx="11">
                  <c:v>1.2594069790356158E-10</c:v>
                </c:pt>
                <c:pt idx="12">
                  <c:v>1.0145222886676242E-10</c:v>
                </c:pt>
                <c:pt idx="13">
                  <c:v>8.8333406168464969E-11</c:v>
                </c:pt>
                <c:pt idx="14">
                  <c:v>8.3085877089147037E-11</c:v>
                </c:pt>
                <c:pt idx="15">
                  <c:v>8.0899406639437632E-11</c:v>
                </c:pt>
                <c:pt idx="16">
                  <c:v>8.2211288909273506E-11</c:v>
                </c:pt>
                <c:pt idx="17">
                  <c:v>8.5272347538864145E-11</c:v>
                </c:pt>
                <c:pt idx="18">
                  <c:v>9.0957170708123974E-11</c:v>
                </c:pt>
                <c:pt idx="19">
                  <c:v>9.9265758417032519E-11</c:v>
                </c:pt>
                <c:pt idx="20">
                  <c:v>1.1107269884550172E-10</c:v>
                </c:pt>
                <c:pt idx="21">
                  <c:v>1.2900175653366932E-10</c:v>
                </c:pt>
                <c:pt idx="22">
                  <c:v>1.4736810831025552E-10</c:v>
                </c:pt>
                <c:pt idx="23">
                  <c:v>1.6660904826772137E-10</c:v>
                </c:pt>
                <c:pt idx="24">
                  <c:v>1.8759916458499827E-10</c:v>
                </c:pt>
                <c:pt idx="25">
                  <c:v>2.2170810360052658E-10</c:v>
                </c:pt>
                <c:pt idx="26">
                  <c:v>2.6587480668529414E-10</c:v>
                </c:pt>
                <c:pt idx="27">
                  <c:v>3.3059433199683597E-10</c:v>
                </c:pt>
                <c:pt idx="28">
                  <c:v>4.2723632587367698E-10</c:v>
                </c:pt>
                <c:pt idx="29">
                  <c:v>5.5973643512696603E-10</c:v>
                </c:pt>
                <c:pt idx="30">
                  <c:v>6.4282231221607715E-10</c:v>
                </c:pt>
                <c:pt idx="31">
                  <c:v>7.2590818930526499E-10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955-47CD-89BE-1886E2EA8D9F}"/>
            </c:ext>
          </c:extLst>
        </c:ser>
        <c:ser>
          <c:idx val="9"/>
          <c:order val="2"/>
          <c:tx>
            <c:strRef>
              <c:f>'Neumáticos de 2023 (V. 14F23)'!$D$63</c:f>
              <c:strCache>
                <c:ptCount val="1"/>
                <c:pt idx="0">
                  <c:v>C3</c:v>
                </c:pt>
              </c:strCache>
            </c:strRef>
          </c:tx>
          <c:marker>
            <c:symbol val="none"/>
          </c:marker>
          <c:cat>
            <c:numRef>
              <c:f>'Neumáticos de 2023 (V. 14F23)'!$E$60:$AJ$60</c:f>
              <c:numCache>
                <c:formatCode>General</c:formatCode>
                <c:ptCount val="32"/>
                <c:pt idx="0">
                  <c:v>-7.5</c:v>
                </c:pt>
                <c:pt idx="1">
                  <c:v>-7</c:v>
                </c:pt>
                <c:pt idx="2">
                  <c:v>-6.5</c:v>
                </c:pt>
                <c:pt idx="3">
                  <c:v>-6</c:v>
                </c:pt>
                <c:pt idx="4">
                  <c:v>-5.5</c:v>
                </c:pt>
                <c:pt idx="5">
                  <c:v>-5</c:v>
                </c:pt>
                <c:pt idx="6">
                  <c:v>-4.5</c:v>
                </c:pt>
                <c:pt idx="7">
                  <c:v>-4</c:v>
                </c:pt>
                <c:pt idx="8">
                  <c:v>-3.5</c:v>
                </c:pt>
                <c:pt idx="9">
                  <c:v>-3</c:v>
                </c:pt>
                <c:pt idx="10">
                  <c:v>-2.5</c:v>
                </c:pt>
                <c:pt idx="11">
                  <c:v>-2</c:v>
                </c:pt>
                <c:pt idx="12">
                  <c:v>-1.5</c:v>
                </c:pt>
                <c:pt idx="13">
                  <c:v>-1</c:v>
                </c:pt>
                <c:pt idx="14">
                  <c:v>-0.5</c:v>
                </c:pt>
                <c:pt idx="15">
                  <c:v>0</c:v>
                </c:pt>
                <c:pt idx="16">
                  <c:v>0.5</c:v>
                </c:pt>
                <c:pt idx="17">
                  <c:v>1</c:v>
                </c:pt>
                <c:pt idx="18">
                  <c:v>1.5</c:v>
                </c:pt>
                <c:pt idx="19">
                  <c:v>2</c:v>
                </c:pt>
                <c:pt idx="20">
                  <c:v>2.5</c:v>
                </c:pt>
                <c:pt idx="21">
                  <c:v>3</c:v>
                </c:pt>
                <c:pt idx="22">
                  <c:v>3.5</c:v>
                </c:pt>
                <c:pt idx="23">
                  <c:v>4</c:v>
                </c:pt>
                <c:pt idx="24">
                  <c:v>4.5</c:v>
                </c:pt>
                <c:pt idx="25">
                  <c:v>5</c:v>
                </c:pt>
                <c:pt idx="26">
                  <c:v>5.5</c:v>
                </c:pt>
                <c:pt idx="27">
                  <c:v>6</c:v>
                </c:pt>
                <c:pt idx="28">
                  <c:v>6.5</c:v>
                </c:pt>
                <c:pt idx="29">
                  <c:v>7</c:v>
                </c:pt>
                <c:pt idx="30">
                  <c:v>7.5</c:v>
                </c:pt>
                <c:pt idx="31">
                  <c:v>8</c:v>
                </c:pt>
              </c:numCache>
            </c:numRef>
          </c:cat>
          <c:val>
            <c:numRef>
              <c:f>'Neumáticos de 2023 (V. 14F23)'!$E$63:$AJ$63</c:f>
              <c:numCache>
                <c:formatCode>0.00E+00</c:formatCode>
                <c:ptCount val="32"/>
                <c:pt idx="0">
                  <c:v>1.384035794669206E-9</c:v>
                </c:pt>
                <c:pt idx="1">
                  <c:v>1.1675752201475132E-9</c:v>
                </c:pt>
                <c:pt idx="2">
                  <c:v>9.8391170237157695E-10</c:v>
                </c:pt>
                <c:pt idx="3">
                  <c:v>8.5272347538866704E-10</c:v>
                </c:pt>
                <c:pt idx="4">
                  <c:v>7.3465407110408984E-10</c:v>
                </c:pt>
                <c:pt idx="5">
                  <c:v>6.4085448881051548E-10</c:v>
                </c:pt>
                <c:pt idx="6">
                  <c:v>5.3655984835997951E-10</c:v>
                </c:pt>
                <c:pt idx="7">
                  <c:v>4.4800779514730524E-10</c:v>
                </c:pt>
                <c:pt idx="8">
                  <c:v>3.6863891782190139E-10</c:v>
                </c:pt>
                <c:pt idx="9">
                  <c:v>2.8992598163215523E-10</c:v>
                </c:pt>
                <c:pt idx="10">
                  <c:v>2.2957939722004109E-10</c:v>
                </c:pt>
                <c:pt idx="11">
                  <c:v>1.8891104685534236E-10</c:v>
                </c:pt>
                <c:pt idx="12">
                  <c:v>1.5217834330014364E-10</c:v>
                </c:pt>
                <c:pt idx="13">
                  <c:v>1.3250010925269746E-10</c:v>
                </c:pt>
                <c:pt idx="14">
                  <c:v>1.2462881563372055E-10</c:v>
                </c:pt>
                <c:pt idx="15">
                  <c:v>1.2134910995915645E-10</c:v>
                </c:pt>
                <c:pt idx="16">
                  <c:v>1.2331693336391025E-10</c:v>
                </c:pt>
                <c:pt idx="17">
                  <c:v>1.279085213082962E-10</c:v>
                </c:pt>
                <c:pt idx="18">
                  <c:v>1.3643575606218594E-10</c:v>
                </c:pt>
                <c:pt idx="19">
                  <c:v>1.4889863762554878E-10</c:v>
                </c:pt>
                <c:pt idx="20">
                  <c:v>1.666090482682526E-10</c:v>
                </c:pt>
                <c:pt idx="21">
                  <c:v>1.93502634800504E-10</c:v>
                </c:pt>
                <c:pt idx="22">
                  <c:v>2.2105216246538329E-10</c:v>
                </c:pt>
                <c:pt idx="23">
                  <c:v>2.4991357240158206E-10</c:v>
                </c:pt>
                <c:pt idx="24">
                  <c:v>2.8139874687749741E-10</c:v>
                </c:pt>
                <c:pt idx="25">
                  <c:v>3.3256215540078986E-10</c:v>
                </c:pt>
                <c:pt idx="26">
                  <c:v>3.9881221002794119E-10</c:v>
                </c:pt>
                <c:pt idx="27">
                  <c:v>4.9589149799525395E-10</c:v>
                </c:pt>
                <c:pt idx="28">
                  <c:v>6.4085448881051548E-10</c:v>
                </c:pt>
                <c:pt idx="29">
                  <c:v>8.396046526904491E-10</c:v>
                </c:pt>
                <c:pt idx="30">
                  <c:v>9.6423346832411578E-10</c:v>
                </c:pt>
                <c:pt idx="31">
                  <c:v>1.0888622839578976E-9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A955-47CD-89BE-1886E2EA8D9F}"/>
            </c:ext>
          </c:extLst>
        </c:ser>
        <c:ser>
          <c:idx val="10"/>
          <c:order val="3"/>
          <c:tx>
            <c:strRef>
              <c:f>'Neumáticos de 2023 (V. 14F23)'!$D$64</c:f>
              <c:strCache>
                <c:ptCount val="1"/>
                <c:pt idx="0">
                  <c:v>C4</c:v>
                </c:pt>
              </c:strCache>
            </c:strRef>
          </c:tx>
          <c:marker>
            <c:symbol val="none"/>
          </c:marker>
          <c:cat>
            <c:numRef>
              <c:f>'Neumáticos de 2023 (V. 14F23)'!$E$60:$AJ$60</c:f>
              <c:numCache>
                <c:formatCode>General</c:formatCode>
                <c:ptCount val="32"/>
                <c:pt idx="0">
                  <c:v>-7.5</c:v>
                </c:pt>
                <c:pt idx="1">
                  <c:v>-7</c:v>
                </c:pt>
                <c:pt idx="2">
                  <c:v>-6.5</c:v>
                </c:pt>
                <c:pt idx="3">
                  <c:v>-6</c:v>
                </c:pt>
                <c:pt idx="4">
                  <c:v>-5.5</c:v>
                </c:pt>
                <c:pt idx="5">
                  <c:v>-5</c:v>
                </c:pt>
                <c:pt idx="6">
                  <c:v>-4.5</c:v>
                </c:pt>
                <c:pt idx="7">
                  <c:v>-4</c:v>
                </c:pt>
                <c:pt idx="8">
                  <c:v>-3.5</c:v>
                </c:pt>
                <c:pt idx="9">
                  <c:v>-3</c:v>
                </c:pt>
                <c:pt idx="10">
                  <c:v>-2.5</c:v>
                </c:pt>
                <c:pt idx="11">
                  <c:v>-2</c:v>
                </c:pt>
                <c:pt idx="12">
                  <c:v>-1.5</c:v>
                </c:pt>
                <c:pt idx="13">
                  <c:v>-1</c:v>
                </c:pt>
                <c:pt idx="14">
                  <c:v>-0.5</c:v>
                </c:pt>
                <c:pt idx="15">
                  <c:v>0</c:v>
                </c:pt>
                <c:pt idx="16">
                  <c:v>0.5</c:v>
                </c:pt>
                <c:pt idx="17">
                  <c:v>1</c:v>
                </c:pt>
                <c:pt idx="18">
                  <c:v>1.5</c:v>
                </c:pt>
                <c:pt idx="19">
                  <c:v>2</c:v>
                </c:pt>
                <c:pt idx="20">
                  <c:v>2.5</c:v>
                </c:pt>
                <c:pt idx="21">
                  <c:v>3</c:v>
                </c:pt>
                <c:pt idx="22">
                  <c:v>3.5</c:v>
                </c:pt>
                <c:pt idx="23">
                  <c:v>4</c:v>
                </c:pt>
                <c:pt idx="24">
                  <c:v>4.5</c:v>
                </c:pt>
                <c:pt idx="25">
                  <c:v>5</c:v>
                </c:pt>
                <c:pt idx="26">
                  <c:v>5.5</c:v>
                </c:pt>
                <c:pt idx="27">
                  <c:v>6</c:v>
                </c:pt>
                <c:pt idx="28">
                  <c:v>6.5</c:v>
                </c:pt>
                <c:pt idx="29">
                  <c:v>7</c:v>
                </c:pt>
                <c:pt idx="30">
                  <c:v>7.5</c:v>
                </c:pt>
                <c:pt idx="31">
                  <c:v>8</c:v>
                </c:pt>
              </c:numCache>
            </c:numRef>
          </c:cat>
          <c:val>
            <c:numRef>
              <c:f>'Neumáticos de 2023 (V. 14F23)'!$E$64:$AJ$64</c:f>
              <c:numCache>
                <c:formatCode>0.00E+00</c:formatCode>
                <c:ptCount val="32"/>
                <c:pt idx="0">
                  <c:v>2.0760536920038088E-9</c:v>
                </c:pt>
                <c:pt idx="1">
                  <c:v>1.75136283022127E-9</c:v>
                </c:pt>
                <c:pt idx="2">
                  <c:v>1.4758675535573655E-9</c:v>
                </c:pt>
                <c:pt idx="3">
                  <c:v>1.2790852130830005E-9</c:v>
                </c:pt>
                <c:pt idx="4">
                  <c:v>1.1019811066561349E-9</c:v>
                </c:pt>
                <c:pt idx="5">
                  <c:v>9.6128173321577327E-10</c:v>
                </c:pt>
                <c:pt idx="6">
                  <c:v>8.0483977253996922E-10</c:v>
                </c:pt>
                <c:pt idx="7">
                  <c:v>6.7201169272095781E-10</c:v>
                </c:pt>
                <c:pt idx="8">
                  <c:v>5.52958376732852E-10</c:v>
                </c:pt>
                <c:pt idx="9">
                  <c:v>4.3488897244823282E-10</c:v>
                </c:pt>
                <c:pt idx="10">
                  <c:v>3.443690958300616E-10</c:v>
                </c:pt>
                <c:pt idx="11">
                  <c:v>2.8336657028301354E-10</c:v>
                </c:pt>
                <c:pt idx="12">
                  <c:v>2.2826751495021543E-10</c:v>
                </c:pt>
                <c:pt idx="13">
                  <c:v>1.9875016387904619E-10</c:v>
                </c:pt>
                <c:pt idx="14">
                  <c:v>1.8694322345058085E-10</c:v>
                </c:pt>
                <c:pt idx="15">
                  <c:v>1.8202366493873468E-10</c:v>
                </c:pt>
                <c:pt idx="16">
                  <c:v>1.8497540004586538E-10</c:v>
                </c:pt>
                <c:pt idx="17">
                  <c:v>1.9186278196244433E-10</c:v>
                </c:pt>
                <c:pt idx="18">
                  <c:v>2.0465363409327894E-10</c:v>
                </c:pt>
                <c:pt idx="19">
                  <c:v>2.2334795643832318E-10</c:v>
                </c:pt>
                <c:pt idx="20">
                  <c:v>2.4991357240237889E-10</c:v>
                </c:pt>
                <c:pt idx="21">
                  <c:v>2.9025395220075602E-10</c:v>
                </c:pt>
                <c:pt idx="22">
                  <c:v>3.3157824369807494E-10</c:v>
                </c:pt>
                <c:pt idx="23">
                  <c:v>3.7487035860237312E-10</c:v>
                </c:pt>
                <c:pt idx="24">
                  <c:v>4.2209812031624611E-10</c:v>
                </c:pt>
                <c:pt idx="25">
                  <c:v>4.9884323310118482E-10</c:v>
                </c:pt>
                <c:pt idx="26">
                  <c:v>5.9821831504191176E-10</c:v>
                </c:pt>
                <c:pt idx="27">
                  <c:v>7.4383724699288098E-10</c:v>
                </c:pt>
                <c:pt idx="28">
                  <c:v>9.6128173321577327E-10</c:v>
                </c:pt>
                <c:pt idx="29">
                  <c:v>1.2594069790356738E-9</c:v>
                </c:pt>
                <c:pt idx="30">
                  <c:v>1.4463502024861738E-9</c:v>
                </c:pt>
                <c:pt idx="31">
                  <c:v>1.6332934259368465E-9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A955-47CD-89BE-1886E2EA8D9F}"/>
            </c:ext>
          </c:extLst>
        </c:ser>
        <c:ser>
          <c:idx val="11"/>
          <c:order val="4"/>
          <c:tx>
            <c:strRef>
              <c:f>'Neumáticos de 2023 (V. 14F23)'!$D$65</c:f>
              <c:strCache>
                <c:ptCount val="1"/>
                <c:pt idx="0">
                  <c:v>C5</c:v>
                </c:pt>
              </c:strCache>
            </c:strRef>
          </c:tx>
          <c:marker>
            <c:symbol val="none"/>
          </c:marker>
          <c:cat>
            <c:numRef>
              <c:f>'Neumáticos de 2023 (V. 14F23)'!$E$60:$AJ$60</c:f>
              <c:numCache>
                <c:formatCode>General</c:formatCode>
                <c:ptCount val="32"/>
                <c:pt idx="0">
                  <c:v>-7.5</c:v>
                </c:pt>
                <c:pt idx="1">
                  <c:v>-7</c:v>
                </c:pt>
                <c:pt idx="2">
                  <c:v>-6.5</c:v>
                </c:pt>
                <c:pt idx="3">
                  <c:v>-6</c:v>
                </c:pt>
                <c:pt idx="4">
                  <c:v>-5.5</c:v>
                </c:pt>
                <c:pt idx="5">
                  <c:v>-5</c:v>
                </c:pt>
                <c:pt idx="6">
                  <c:v>-4.5</c:v>
                </c:pt>
                <c:pt idx="7">
                  <c:v>-4</c:v>
                </c:pt>
                <c:pt idx="8">
                  <c:v>-3.5</c:v>
                </c:pt>
                <c:pt idx="9">
                  <c:v>-3</c:v>
                </c:pt>
                <c:pt idx="10">
                  <c:v>-2.5</c:v>
                </c:pt>
                <c:pt idx="11">
                  <c:v>-2</c:v>
                </c:pt>
                <c:pt idx="12">
                  <c:v>-1.5</c:v>
                </c:pt>
                <c:pt idx="13">
                  <c:v>-1</c:v>
                </c:pt>
                <c:pt idx="14">
                  <c:v>-0.5</c:v>
                </c:pt>
                <c:pt idx="15">
                  <c:v>0</c:v>
                </c:pt>
                <c:pt idx="16">
                  <c:v>0.5</c:v>
                </c:pt>
                <c:pt idx="17">
                  <c:v>1</c:v>
                </c:pt>
                <c:pt idx="18">
                  <c:v>1.5</c:v>
                </c:pt>
                <c:pt idx="19">
                  <c:v>2</c:v>
                </c:pt>
                <c:pt idx="20">
                  <c:v>2.5</c:v>
                </c:pt>
                <c:pt idx="21">
                  <c:v>3</c:v>
                </c:pt>
                <c:pt idx="22">
                  <c:v>3.5</c:v>
                </c:pt>
                <c:pt idx="23">
                  <c:v>4</c:v>
                </c:pt>
                <c:pt idx="24">
                  <c:v>4.5</c:v>
                </c:pt>
                <c:pt idx="25">
                  <c:v>5</c:v>
                </c:pt>
                <c:pt idx="26">
                  <c:v>5.5</c:v>
                </c:pt>
                <c:pt idx="27">
                  <c:v>6</c:v>
                </c:pt>
                <c:pt idx="28">
                  <c:v>6.5</c:v>
                </c:pt>
                <c:pt idx="29">
                  <c:v>7</c:v>
                </c:pt>
                <c:pt idx="30">
                  <c:v>7.5</c:v>
                </c:pt>
                <c:pt idx="31">
                  <c:v>8</c:v>
                </c:pt>
              </c:numCache>
            </c:numRef>
          </c:cat>
          <c:val>
            <c:numRef>
              <c:f>'Neumáticos de 2023 (V. 14F23)'!$E$65:$AJ$65</c:f>
              <c:numCache>
                <c:formatCode>0.00E+00</c:formatCode>
                <c:ptCount val="32"/>
                <c:pt idx="0">
                  <c:v>3.1140805380057134E-9</c:v>
                </c:pt>
                <c:pt idx="1">
                  <c:v>2.6270442453319052E-9</c:v>
                </c:pt>
                <c:pt idx="2">
                  <c:v>2.2138013303360482E-9</c:v>
                </c:pt>
                <c:pt idx="3">
                  <c:v>1.9186278196245008E-9</c:v>
                </c:pt>
                <c:pt idx="4">
                  <c:v>1.6529716599842022E-9</c:v>
                </c:pt>
                <c:pt idx="5">
                  <c:v>1.4419225998236599E-9</c:v>
                </c:pt>
                <c:pt idx="6">
                  <c:v>1.2072596588099538E-9</c:v>
                </c:pt>
                <c:pt idx="7">
                  <c:v>1.0080175390814366E-9</c:v>
                </c:pt>
                <c:pt idx="8">
                  <c:v>8.29437565099278E-10</c:v>
                </c:pt>
                <c:pt idx="9">
                  <c:v>6.5233345867234923E-10</c:v>
                </c:pt>
                <c:pt idx="10">
                  <c:v>5.165536437450924E-10</c:v>
                </c:pt>
                <c:pt idx="11">
                  <c:v>4.2504985542452033E-10</c:v>
                </c:pt>
                <c:pt idx="12">
                  <c:v>3.4240127242532318E-10</c:v>
                </c:pt>
                <c:pt idx="13">
                  <c:v>2.981252458185693E-10</c:v>
                </c:pt>
                <c:pt idx="14">
                  <c:v>2.8041483517587126E-10</c:v>
                </c:pt>
                <c:pt idx="15">
                  <c:v>2.7303549740810201E-10</c:v>
                </c:pt>
                <c:pt idx="16">
                  <c:v>2.7746310006879811E-10</c:v>
                </c:pt>
                <c:pt idx="17">
                  <c:v>2.8779417294366651E-10</c:v>
                </c:pt>
                <c:pt idx="18">
                  <c:v>3.0698045113991837E-10</c:v>
                </c:pt>
                <c:pt idx="19">
                  <c:v>3.3502193465748476E-10</c:v>
                </c:pt>
                <c:pt idx="20">
                  <c:v>3.7487035860356834E-10</c:v>
                </c:pt>
                <c:pt idx="21">
                  <c:v>4.3538092830113398E-10</c:v>
                </c:pt>
                <c:pt idx="22">
                  <c:v>4.9736736554711241E-10</c:v>
                </c:pt>
                <c:pt idx="23">
                  <c:v>5.6230553790355973E-10</c:v>
                </c:pt>
                <c:pt idx="24">
                  <c:v>6.3314718047436914E-10</c:v>
                </c:pt>
                <c:pt idx="25">
                  <c:v>7.4826484965177728E-10</c:v>
                </c:pt>
                <c:pt idx="26">
                  <c:v>8.9732747256286769E-10</c:v>
                </c:pt>
                <c:pt idx="27">
                  <c:v>1.1157558704893215E-9</c:v>
                </c:pt>
                <c:pt idx="28">
                  <c:v>1.4419225998236599E-9</c:v>
                </c:pt>
                <c:pt idx="29">
                  <c:v>1.8891104685535102E-9</c:v>
                </c:pt>
                <c:pt idx="30">
                  <c:v>2.1695253037292605E-9</c:v>
                </c:pt>
                <c:pt idx="31">
                  <c:v>2.4499401389052696E-9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A955-47CD-89BE-1886E2EA8D9F}"/>
            </c:ext>
          </c:extLst>
        </c:ser>
        <c:ser>
          <c:idx val="12"/>
          <c:order val="5"/>
          <c:tx>
            <c:strRef>
              <c:f>'Neumáticos de 2023 (V. 14F23)'!$D$66</c:f>
              <c:strCache>
                <c:ptCount val="1"/>
                <c:pt idx="0">
                  <c:v>INT</c:v>
                </c:pt>
              </c:strCache>
            </c:strRef>
          </c:tx>
          <c:marker>
            <c:symbol val="none"/>
          </c:marker>
          <c:cat>
            <c:numRef>
              <c:f>'Neumáticos de 2023 (V. 14F23)'!$E$60:$AJ$60</c:f>
              <c:numCache>
                <c:formatCode>General</c:formatCode>
                <c:ptCount val="32"/>
                <c:pt idx="0">
                  <c:v>-7.5</c:v>
                </c:pt>
                <c:pt idx="1">
                  <c:v>-7</c:v>
                </c:pt>
                <c:pt idx="2">
                  <c:v>-6.5</c:v>
                </c:pt>
                <c:pt idx="3">
                  <c:v>-6</c:v>
                </c:pt>
                <c:pt idx="4">
                  <c:v>-5.5</c:v>
                </c:pt>
                <c:pt idx="5">
                  <c:v>-5</c:v>
                </c:pt>
                <c:pt idx="6">
                  <c:v>-4.5</c:v>
                </c:pt>
                <c:pt idx="7">
                  <c:v>-4</c:v>
                </c:pt>
                <c:pt idx="8">
                  <c:v>-3.5</c:v>
                </c:pt>
                <c:pt idx="9">
                  <c:v>-3</c:v>
                </c:pt>
                <c:pt idx="10">
                  <c:v>-2.5</c:v>
                </c:pt>
                <c:pt idx="11">
                  <c:v>-2</c:v>
                </c:pt>
                <c:pt idx="12">
                  <c:v>-1.5</c:v>
                </c:pt>
                <c:pt idx="13">
                  <c:v>-1</c:v>
                </c:pt>
                <c:pt idx="14">
                  <c:v>-0.5</c:v>
                </c:pt>
                <c:pt idx="15">
                  <c:v>0</c:v>
                </c:pt>
                <c:pt idx="16">
                  <c:v>0.5</c:v>
                </c:pt>
                <c:pt idx="17">
                  <c:v>1</c:v>
                </c:pt>
                <c:pt idx="18">
                  <c:v>1.5</c:v>
                </c:pt>
                <c:pt idx="19">
                  <c:v>2</c:v>
                </c:pt>
                <c:pt idx="20">
                  <c:v>2.5</c:v>
                </c:pt>
                <c:pt idx="21">
                  <c:v>3</c:v>
                </c:pt>
                <c:pt idx="22">
                  <c:v>3.5</c:v>
                </c:pt>
                <c:pt idx="23">
                  <c:v>4</c:v>
                </c:pt>
                <c:pt idx="24">
                  <c:v>4.5</c:v>
                </c:pt>
                <c:pt idx="25">
                  <c:v>5</c:v>
                </c:pt>
                <c:pt idx="26">
                  <c:v>5.5</c:v>
                </c:pt>
                <c:pt idx="27">
                  <c:v>6</c:v>
                </c:pt>
                <c:pt idx="28">
                  <c:v>6.5</c:v>
                </c:pt>
                <c:pt idx="29">
                  <c:v>7</c:v>
                </c:pt>
                <c:pt idx="30">
                  <c:v>7.5</c:v>
                </c:pt>
                <c:pt idx="31">
                  <c:v>8</c:v>
                </c:pt>
              </c:numCache>
            </c:numRef>
          </c:cat>
          <c:val>
            <c:numRef>
              <c:f>'Neumáticos de 2023 (V. 14F23)'!$E$66:$AJ$66</c:f>
              <c:numCache>
                <c:formatCode>0.00E+00</c:formatCode>
                <c:ptCount val="32"/>
                <c:pt idx="0">
                  <c:v>5.7456919436816858E-10</c:v>
                </c:pt>
                <c:pt idx="1">
                  <c:v>4.8470766159970019E-10</c:v>
                </c:pt>
                <c:pt idx="2">
                  <c:v>4.0846151258404907E-10</c:v>
                </c:pt>
                <c:pt idx="3">
                  <c:v>3.5399997757282878E-10</c:v>
                </c:pt>
                <c:pt idx="4">
                  <c:v>3.0498459606274786E-10</c:v>
                </c:pt>
                <c:pt idx="5">
                  <c:v>2.6604459852939593E-10</c:v>
                </c:pt>
                <c:pt idx="6">
                  <c:v>2.227476781958401E-10</c:v>
                </c:pt>
                <c:pt idx="7">
                  <c:v>1.8598614206359432E-10</c:v>
                </c:pt>
                <c:pt idx="8">
                  <c:v>1.530369133814975E-10</c:v>
                </c:pt>
                <c:pt idx="9">
                  <c:v>1.203599923747653E-10</c:v>
                </c:pt>
                <c:pt idx="10">
                  <c:v>9.5307686269614118E-11</c:v>
                </c:pt>
                <c:pt idx="11">
                  <c:v>7.8424610416137232E-11</c:v>
                </c:pt>
                <c:pt idx="12">
                  <c:v>6.317538061300223E-11</c:v>
                </c:pt>
                <c:pt idx="13">
                  <c:v>5.500615036131518E-11</c:v>
                </c:pt>
                <c:pt idx="14">
                  <c:v>5.1738458260641007E-11</c:v>
                </c:pt>
                <c:pt idx="15">
                  <c:v>5.0376919885364093E-11</c:v>
                </c:pt>
                <c:pt idx="16">
                  <c:v>5.1193842910536612E-11</c:v>
                </c:pt>
                <c:pt idx="17">
                  <c:v>5.3099996635922723E-11</c:v>
                </c:pt>
                <c:pt idx="18">
                  <c:v>5.6639996411652282E-11</c:v>
                </c:pt>
                <c:pt idx="19">
                  <c:v>6.1813842237712553E-11</c:v>
                </c:pt>
                <c:pt idx="20">
                  <c:v>6.916614946423184E-11</c:v>
                </c:pt>
                <c:pt idx="21">
                  <c:v>8.0330764141845368E-11</c:v>
                </c:pt>
                <c:pt idx="22">
                  <c:v>9.17676864935657E-11</c:v>
                </c:pt>
                <c:pt idx="23">
                  <c:v>1.0374922419601697E-10</c:v>
                </c:pt>
                <c:pt idx="24">
                  <c:v>1.1681999259871688E-10</c:v>
                </c:pt>
                <c:pt idx="25">
                  <c:v>1.3805999125307515E-10</c:v>
                </c:pt>
                <c:pt idx="26">
                  <c:v>1.6556306643406594E-10</c:v>
                </c:pt>
                <c:pt idx="27">
                  <c:v>2.0586460234235205E-10</c:v>
                </c:pt>
                <c:pt idx="28">
                  <c:v>2.6604459852939593E-10</c:v>
                </c:pt>
                <c:pt idx="29">
                  <c:v>3.4855382407173707E-10</c:v>
                </c:pt>
                <c:pt idx="30">
                  <c:v>4.0029228233235572E-10</c:v>
                </c:pt>
                <c:pt idx="31">
                  <c:v>4.5203074059302215E-10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A955-47CD-89BE-1886E2EA8D9F}"/>
            </c:ext>
          </c:extLst>
        </c:ser>
        <c:ser>
          <c:idx val="13"/>
          <c:order val="6"/>
          <c:tx>
            <c:strRef>
              <c:f>'Neumáticos de 2023 (V. 14F23)'!$D$67</c:f>
              <c:strCache>
                <c:ptCount val="1"/>
                <c:pt idx="0">
                  <c:v>WET</c:v>
                </c:pt>
              </c:strCache>
            </c:strRef>
          </c:tx>
          <c:marker>
            <c:symbol val="none"/>
          </c:marker>
          <c:cat>
            <c:numRef>
              <c:f>'Neumáticos de 2023 (V. 14F23)'!$E$60:$AJ$60</c:f>
              <c:numCache>
                <c:formatCode>General</c:formatCode>
                <c:ptCount val="32"/>
                <c:pt idx="0">
                  <c:v>-7.5</c:v>
                </c:pt>
                <c:pt idx="1">
                  <c:v>-7</c:v>
                </c:pt>
                <c:pt idx="2">
                  <c:v>-6.5</c:v>
                </c:pt>
                <c:pt idx="3">
                  <c:v>-6</c:v>
                </c:pt>
                <c:pt idx="4">
                  <c:v>-5.5</c:v>
                </c:pt>
                <c:pt idx="5">
                  <c:v>-5</c:v>
                </c:pt>
                <c:pt idx="6">
                  <c:v>-4.5</c:v>
                </c:pt>
                <c:pt idx="7">
                  <c:v>-4</c:v>
                </c:pt>
                <c:pt idx="8">
                  <c:v>-3.5</c:v>
                </c:pt>
                <c:pt idx="9">
                  <c:v>-3</c:v>
                </c:pt>
                <c:pt idx="10">
                  <c:v>-2.5</c:v>
                </c:pt>
                <c:pt idx="11">
                  <c:v>-2</c:v>
                </c:pt>
                <c:pt idx="12">
                  <c:v>-1.5</c:v>
                </c:pt>
                <c:pt idx="13">
                  <c:v>-1</c:v>
                </c:pt>
                <c:pt idx="14">
                  <c:v>-0.5</c:v>
                </c:pt>
                <c:pt idx="15">
                  <c:v>0</c:v>
                </c:pt>
                <c:pt idx="16">
                  <c:v>0.5</c:v>
                </c:pt>
                <c:pt idx="17">
                  <c:v>1</c:v>
                </c:pt>
                <c:pt idx="18">
                  <c:v>1.5</c:v>
                </c:pt>
                <c:pt idx="19">
                  <c:v>2</c:v>
                </c:pt>
                <c:pt idx="20">
                  <c:v>2.5</c:v>
                </c:pt>
                <c:pt idx="21">
                  <c:v>3</c:v>
                </c:pt>
                <c:pt idx="22">
                  <c:v>3.5</c:v>
                </c:pt>
                <c:pt idx="23">
                  <c:v>4</c:v>
                </c:pt>
                <c:pt idx="24">
                  <c:v>4.5</c:v>
                </c:pt>
                <c:pt idx="25">
                  <c:v>5</c:v>
                </c:pt>
                <c:pt idx="26">
                  <c:v>5.5</c:v>
                </c:pt>
                <c:pt idx="27">
                  <c:v>6</c:v>
                </c:pt>
                <c:pt idx="28">
                  <c:v>6.5</c:v>
                </c:pt>
                <c:pt idx="29">
                  <c:v>7</c:v>
                </c:pt>
                <c:pt idx="30">
                  <c:v>7.5</c:v>
                </c:pt>
                <c:pt idx="31">
                  <c:v>8</c:v>
                </c:pt>
              </c:numCache>
            </c:numRef>
          </c:cat>
          <c:val>
            <c:numRef>
              <c:f>'Neumáticos de 2023 (V. 14F23)'!$E$67:$AJ$67</c:f>
              <c:numCache>
                <c:formatCode>0.00E+00</c:formatCode>
                <c:ptCount val="32"/>
                <c:pt idx="0">
                  <c:v>8.6185379155225281E-10</c:v>
                </c:pt>
                <c:pt idx="1">
                  <c:v>7.2706149239955024E-10</c:v>
                </c:pt>
                <c:pt idx="2">
                  <c:v>6.1269226887607358E-10</c:v>
                </c:pt>
                <c:pt idx="3">
                  <c:v>5.3099996635924311E-10</c:v>
                </c:pt>
                <c:pt idx="4">
                  <c:v>4.5747689409412182E-10</c:v>
                </c:pt>
                <c:pt idx="5">
                  <c:v>3.9906689779409386E-10</c:v>
                </c:pt>
                <c:pt idx="6">
                  <c:v>3.3412151729376016E-10</c:v>
                </c:pt>
                <c:pt idx="7">
                  <c:v>2.7897921309539148E-10</c:v>
                </c:pt>
                <c:pt idx="8">
                  <c:v>2.2955537007224625E-10</c:v>
                </c:pt>
                <c:pt idx="9">
                  <c:v>1.8053998856214796E-10</c:v>
                </c:pt>
                <c:pt idx="10">
                  <c:v>1.4296152940442118E-10</c:v>
                </c:pt>
                <c:pt idx="11">
                  <c:v>1.1763691562420585E-10</c:v>
                </c:pt>
                <c:pt idx="12">
                  <c:v>9.4763070919503345E-11</c:v>
                </c:pt>
                <c:pt idx="13">
                  <c:v>8.2509225541972763E-11</c:v>
                </c:pt>
                <c:pt idx="14">
                  <c:v>7.7607687390961507E-11</c:v>
                </c:pt>
                <c:pt idx="15">
                  <c:v>7.5565379828046133E-11</c:v>
                </c:pt>
                <c:pt idx="16">
                  <c:v>7.6790764365804912E-11</c:v>
                </c:pt>
                <c:pt idx="17">
                  <c:v>7.9649994953884081E-11</c:v>
                </c:pt>
                <c:pt idx="18">
                  <c:v>8.495999461747843E-11</c:v>
                </c:pt>
                <c:pt idx="19">
                  <c:v>9.2720763356568829E-11</c:v>
                </c:pt>
                <c:pt idx="20">
                  <c:v>1.0374922419634775E-10</c:v>
                </c:pt>
                <c:pt idx="21">
                  <c:v>1.2049614621276805E-10</c:v>
                </c:pt>
                <c:pt idx="22">
                  <c:v>1.3765152974034855E-10</c:v>
                </c:pt>
                <c:pt idx="23">
                  <c:v>1.5562383629402545E-10</c:v>
                </c:pt>
                <c:pt idx="24">
                  <c:v>1.7522998889807531E-10</c:v>
                </c:pt>
                <c:pt idx="25">
                  <c:v>2.0708998687961273E-10</c:v>
                </c:pt>
                <c:pt idx="26">
                  <c:v>2.483445996510989E-10</c:v>
                </c:pt>
                <c:pt idx="27">
                  <c:v>3.0879690351352808E-10</c:v>
                </c:pt>
                <c:pt idx="28">
                  <c:v>3.9906689779409386E-10</c:v>
                </c:pt>
                <c:pt idx="29">
                  <c:v>5.228307361076056E-10</c:v>
                </c:pt>
                <c:pt idx="30">
                  <c:v>6.0043842349853356E-10</c:v>
                </c:pt>
                <c:pt idx="31">
                  <c:v>6.7804611088953327E-10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A955-47CD-89BE-1886E2EA8D9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85680904"/>
        <c:axId val="685678608"/>
      </c:lineChart>
      <c:catAx>
        <c:axId val="68568090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685678608"/>
        <c:crosses val="autoZero"/>
        <c:auto val="1"/>
        <c:lblAlgn val="ctr"/>
        <c:lblOffset val="100"/>
        <c:noMultiLvlLbl val="0"/>
      </c:catAx>
      <c:valAx>
        <c:axId val="685678608"/>
        <c:scaling>
          <c:orientation val="minMax"/>
          <c:max val="6.0000000000000024E-9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E+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685680904"/>
        <c:crosses val="autoZero"/>
        <c:crossBetween val="between"/>
      </c:valAx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ES"/>
        </a:p>
      </c:txPr>
    </c:legend>
    <c:plotVisOnly val="1"/>
    <c:dispBlanksAs val="gap"/>
    <c:showDLblsOverMax val="0"/>
    <c:extLst/>
  </c:chart>
  <c:txPr>
    <a:bodyPr/>
    <a:lstStyle/>
    <a:p>
      <a:pPr>
        <a:defRPr/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Curva</a:t>
            </a:r>
            <a:r>
              <a:rPr lang="es-ES" baseline="0"/>
              <a:t> de grip en función del desgaste (C1, C2, C3, C4, C5)</a:t>
            </a:r>
            <a:endParaRPr lang="es-ES"/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lineChart>
        <c:grouping val="standard"/>
        <c:varyColors val="0"/>
        <c:ser>
          <c:idx val="4"/>
          <c:order val="0"/>
          <c:tx>
            <c:v>FRONT DESGASTE</c:v>
          </c:tx>
          <c:spPr>
            <a:ln w="31750">
              <a:solidFill>
                <a:srgbClr val="0070C0"/>
              </a:solidFill>
            </a:ln>
          </c:spPr>
          <c:marker>
            <c:symbol val="none"/>
          </c:marker>
          <c:val>
            <c:numRef>
              <c:f>'Neumáticos de 2023 (V. 18O22)'!$AD$9:$BI$9</c:f>
              <c:numCache>
                <c:formatCode>0.000</c:formatCode>
                <c:ptCount val="32"/>
                <c:pt idx="0">
                  <c:v>0.999</c:v>
                </c:pt>
                <c:pt idx="1">
                  <c:v>1</c:v>
                </c:pt>
                <c:pt idx="2">
                  <c:v>0.998</c:v>
                </c:pt>
                <c:pt idx="3">
                  <c:v>0.996</c:v>
                </c:pt>
                <c:pt idx="4">
                  <c:v>0.99399999999999999</c:v>
                </c:pt>
                <c:pt idx="5">
                  <c:v>0.99199999999999999</c:v>
                </c:pt>
                <c:pt idx="6">
                  <c:v>0.99</c:v>
                </c:pt>
                <c:pt idx="7">
                  <c:v>0.98799999999999999</c:v>
                </c:pt>
                <c:pt idx="8">
                  <c:v>0.98699999999999999</c:v>
                </c:pt>
                <c:pt idx="9">
                  <c:v>0.98599999999999999</c:v>
                </c:pt>
                <c:pt idx="10">
                  <c:v>0.98599999999999999</c:v>
                </c:pt>
                <c:pt idx="11">
                  <c:v>0.98599999999999999</c:v>
                </c:pt>
                <c:pt idx="12">
                  <c:v>0.98499999999999999</c:v>
                </c:pt>
                <c:pt idx="13">
                  <c:v>0.98499999999999999</c:v>
                </c:pt>
                <c:pt idx="14">
                  <c:v>0.98499999999999999</c:v>
                </c:pt>
                <c:pt idx="15">
                  <c:v>0.98499999999999999</c:v>
                </c:pt>
                <c:pt idx="16">
                  <c:v>0.98399999999999999</c:v>
                </c:pt>
                <c:pt idx="17">
                  <c:v>0.98399999999999999</c:v>
                </c:pt>
                <c:pt idx="18">
                  <c:v>0.98399999999999999</c:v>
                </c:pt>
                <c:pt idx="19">
                  <c:v>0.98299999999999998</c:v>
                </c:pt>
                <c:pt idx="20">
                  <c:v>0.98299999999999998</c:v>
                </c:pt>
                <c:pt idx="21">
                  <c:v>0.98199999999999998</c:v>
                </c:pt>
                <c:pt idx="22">
                  <c:v>0.98099999999999998</c:v>
                </c:pt>
                <c:pt idx="23">
                  <c:v>0.98</c:v>
                </c:pt>
                <c:pt idx="24">
                  <c:v>0.97799999999999998</c:v>
                </c:pt>
                <c:pt idx="25">
                  <c:v>0.97599999999999998</c:v>
                </c:pt>
                <c:pt idx="26">
                  <c:v>0.97399999999999998</c:v>
                </c:pt>
                <c:pt idx="27">
                  <c:v>0.97</c:v>
                </c:pt>
                <c:pt idx="28">
                  <c:v>0.96</c:v>
                </c:pt>
                <c:pt idx="29">
                  <c:v>0.94</c:v>
                </c:pt>
                <c:pt idx="30">
                  <c:v>0.88</c:v>
                </c:pt>
                <c:pt idx="31">
                  <c:v>0.8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D5C-4AB4-9035-758A8007C37E}"/>
            </c:ext>
          </c:extLst>
        </c:ser>
        <c:ser>
          <c:idx val="5"/>
          <c:order val="1"/>
          <c:tx>
            <c:v>REAR DESGASTE</c:v>
          </c:tx>
          <c:spPr>
            <a:ln w="63500" cmpd="dbl">
              <a:solidFill>
                <a:srgbClr val="FFC000"/>
              </a:solidFill>
            </a:ln>
          </c:spPr>
          <c:marker>
            <c:symbol val="none"/>
          </c:marker>
          <c:val>
            <c:numRef>
              <c:f>'Neumáticos de 2023 (V. 18O22)'!$AD$10:$BI$10</c:f>
              <c:numCache>
                <c:formatCode>0.000</c:formatCode>
                <c:ptCount val="32"/>
                <c:pt idx="0">
                  <c:v>0.999</c:v>
                </c:pt>
                <c:pt idx="1">
                  <c:v>1</c:v>
                </c:pt>
                <c:pt idx="2">
                  <c:v>0.998</c:v>
                </c:pt>
                <c:pt idx="3">
                  <c:v>0.996</c:v>
                </c:pt>
                <c:pt idx="4">
                  <c:v>0.99399999999999999</c:v>
                </c:pt>
                <c:pt idx="5">
                  <c:v>0.99199999999999999</c:v>
                </c:pt>
                <c:pt idx="6">
                  <c:v>0.99</c:v>
                </c:pt>
                <c:pt idx="7">
                  <c:v>0.98799999999999999</c:v>
                </c:pt>
                <c:pt idx="8">
                  <c:v>0.98699999999999999</c:v>
                </c:pt>
                <c:pt idx="9">
                  <c:v>0.98599999999999999</c:v>
                </c:pt>
                <c:pt idx="10">
                  <c:v>0.98599999999999999</c:v>
                </c:pt>
                <c:pt idx="11">
                  <c:v>0.98599999999999999</c:v>
                </c:pt>
                <c:pt idx="12">
                  <c:v>0.98499999999999999</c:v>
                </c:pt>
                <c:pt idx="13">
                  <c:v>0.98499999999999999</c:v>
                </c:pt>
                <c:pt idx="14">
                  <c:v>0.98499999999999999</c:v>
                </c:pt>
                <c:pt idx="15">
                  <c:v>0.98499999999999999</c:v>
                </c:pt>
                <c:pt idx="16">
                  <c:v>0.98399999999999999</c:v>
                </c:pt>
                <c:pt idx="17">
                  <c:v>0.98399999999999999</c:v>
                </c:pt>
                <c:pt idx="18">
                  <c:v>0.98399999999999999</c:v>
                </c:pt>
                <c:pt idx="19">
                  <c:v>0.98299999999999998</c:v>
                </c:pt>
                <c:pt idx="20">
                  <c:v>0.98299999999999998</c:v>
                </c:pt>
                <c:pt idx="21">
                  <c:v>0.98199999999999998</c:v>
                </c:pt>
                <c:pt idx="22">
                  <c:v>0.98099999999999998</c:v>
                </c:pt>
                <c:pt idx="23">
                  <c:v>0.98</c:v>
                </c:pt>
                <c:pt idx="24">
                  <c:v>0.97799999999999998</c:v>
                </c:pt>
                <c:pt idx="25">
                  <c:v>0.97599999999999998</c:v>
                </c:pt>
                <c:pt idx="26">
                  <c:v>0.97399999999999998</c:v>
                </c:pt>
                <c:pt idx="27">
                  <c:v>0.97</c:v>
                </c:pt>
                <c:pt idx="28">
                  <c:v>0.96</c:v>
                </c:pt>
                <c:pt idx="29">
                  <c:v>0.94</c:v>
                </c:pt>
                <c:pt idx="30">
                  <c:v>0.9</c:v>
                </c:pt>
                <c:pt idx="31">
                  <c:v>0.85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D5C-4AB4-9035-758A8007C37E}"/>
            </c:ext>
          </c:extLst>
        </c:ser>
        <c:ser>
          <c:idx val="0"/>
          <c:order val="2"/>
          <c:tx>
            <c:v>FRONT TERMICA</c:v>
          </c:tx>
          <c:spPr>
            <a:ln w="6350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val>
            <c:numRef>
              <c:f>'Neumáticos de 2023 (V. 18O22)'!$AD$22:$BI$22</c:f>
              <c:numCache>
                <c:formatCode>0.000</c:formatCode>
                <c:ptCount val="32"/>
                <c:pt idx="0">
                  <c:v>1</c:v>
                </c:pt>
                <c:pt idx="1">
                  <c:v>0.999</c:v>
                </c:pt>
                <c:pt idx="2">
                  <c:v>0.998</c:v>
                </c:pt>
                <c:pt idx="3">
                  <c:v>0.997</c:v>
                </c:pt>
                <c:pt idx="4">
                  <c:v>0.996</c:v>
                </c:pt>
                <c:pt idx="5">
                  <c:v>0.995</c:v>
                </c:pt>
                <c:pt idx="6">
                  <c:v>0.995</c:v>
                </c:pt>
                <c:pt idx="7">
                  <c:v>0.99399999999999999</c:v>
                </c:pt>
                <c:pt idx="8">
                  <c:v>0.99399999999999999</c:v>
                </c:pt>
                <c:pt idx="9">
                  <c:v>0.99299999999999999</c:v>
                </c:pt>
                <c:pt idx="10">
                  <c:v>0.99299999999999999</c:v>
                </c:pt>
                <c:pt idx="11">
                  <c:v>0.99199999999999999</c:v>
                </c:pt>
                <c:pt idx="12">
                  <c:v>0.99099999999999999</c:v>
                </c:pt>
                <c:pt idx="13">
                  <c:v>0.99</c:v>
                </c:pt>
                <c:pt idx="14">
                  <c:v>0.98899999999999999</c:v>
                </c:pt>
                <c:pt idx="15">
                  <c:v>0.98799999999999999</c:v>
                </c:pt>
                <c:pt idx="16">
                  <c:v>0.98699999999999999</c:v>
                </c:pt>
                <c:pt idx="17">
                  <c:v>0.98599999999999999</c:v>
                </c:pt>
                <c:pt idx="18">
                  <c:v>0.98499999999999999</c:v>
                </c:pt>
                <c:pt idx="19">
                  <c:v>0.98399999999999999</c:v>
                </c:pt>
                <c:pt idx="20">
                  <c:v>0.98299999999999998</c:v>
                </c:pt>
                <c:pt idx="21">
                  <c:v>0.98199999999999998</c:v>
                </c:pt>
                <c:pt idx="22">
                  <c:v>0.98</c:v>
                </c:pt>
                <c:pt idx="23">
                  <c:v>0.97799999999999998</c:v>
                </c:pt>
                <c:pt idx="24">
                  <c:v>0.97599999999999998</c:v>
                </c:pt>
                <c:pt idx="25">
                  <c:v>0.97399999999999998</c:v>
                </c:pt>
                <c:pt idx="26">
                  <c:v>0.97199999999999998</c:v>
                </c:pt>
                <c:pt idx="27">
                  <c:v>0.97</c:v>
                </c:pt>
                <c:pt idx="28">
                  <c:v>0.96499999999999997</c:v>
                </c:pt>
                <c:pt idx="29">
                  <c:v>0.96</c:v>
                </c:pt>
                <c:pt idx="30">
                  <c:v>0.94499999999999995</c:v>
                </c:pt>
                <c:pt idx="31">
                  <c:v>0.91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1D5C-4AB4-9035-758A8007C37E}"/>
            </c:ext>
          </c:extLst>
        </c:ser>
        <c:ser>
          <c:idx val="1"/>
          <c:order val="3"/>
          <c:tx>
            <c:v>REAR TERMICA</c:v>
          </c:tx>
          <c:spPr>
            <a:ln w="19050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val>
            <c:numRef>
              <c:f>'Neumáticos de 2023 (V. 18O22)'!$AD$23:$BI$23</c:f>
              <c:numCache>
                <c:formatCode>0.000</c:formatCode>
                <c:ptCount val="32"/>
                <c:pt idx="0">
                  <c:v>1</c:v>
                </c:pt>
                <c:pt idx="1">
                  <c:v>0.999</c:v>
                </c:pt>
                <c:pt idx="2">
                  <c:v>0.998</c:v>
                </c:pt>
                <c:pt idx="3">
                  <c:v>0.997</c:v>
                </c:pt>
                <c:pt idx="4">
                  <c:v>0.996</c:v>
                </c:pt>
                <c:pt idx="5">
                  <c:v>0.995</c:v>
                </c:pt>
                <c:pt idx="6">
                  <c:v>0.995</c:v>
                </c:pt>
                <c:pt idx="7">
                  <c:v>0.99399999999999999</c:v>
                </c:pt>
                <c:pt idx="8">
                  <c:v>0.99399999999999999</c:v>
                </c:pt>
                <c:pt idx="9">
                  <c:v>0.99299999999999999</c:v>
                </c:pt>
                <c:pt idx="10">
                  <c:v>0.99299999999999999</c:v>
                </c:pt>
                <c:pt idx="11">
                  <c:v>0.99199999999999999</c:v>
                </c:pt>
                <c:pt idx="12">
                  <c:v>0.99099999999999999</c:v>
                </c:pt>
                <c:pt idx="13">
                  <c:v>0.99</c:v>
                </c:pt>
                <c:pt idx="14">
                  <c:v>0.98899999999999999</c:v>
                </c:pt>
                <c:pt idx="15">
                  <c:v>0.98799999999999999</c:v>
                </c:pt>
                <c:pt idx="16">
                  <c:v>0.98699999999999999</c:v>
                </c:pt>
                <c:pt idx="17">
                  <c:v>0.98599999999999999</c:v>
                </c:pt>
                <c:pt idx="18">
                  <c:v>0.98499999999999999</c:v>
                </c:pt>
                <c:pt idx="19">
                  <c:v>0.98399999999999999</c:v>
                </c:pt>
                <c:pt idx="20">
                  <c:v>0.98299999999999998</c:v>
                </c:pt>
                <c:pt idx="21">
                  <c:v>0.98199999999999998</c:v>
                </c:pt>
                <c:pt idx="22">
                  <c:v>0.98</c:v>
                </c:pt>
                <c:pt idx="23">
                  <c:v>0.97799999999999998</c:v>
                </c:pt>
                <c:pt idx="24">
                  <c:v>0.97599999999999998</c:v>
                </c:pt>
                <c:pt idx="25">
                  <c:v>0.97399999999999998</c:v>
                </c:pt>
                <c:pt idx="26">
                  <c:v>0.97199999999999998</c:v>
                </c:pt>
                <c:pt idx="27">
                  <c:v>0.97</c:v>
                </c:pt>
                <c:pt idx="28">
                  <c:v>0.96499999999999997</c:v>
                </c:pt>
                <c:pt idx="29">
                  <c:v>0.96</c:v>
                </c:pt>
                <c:pt idx="30">
                  <c:v>0.94599999999999995</c:v>
                </c:pt>
                <c:pt idx="31">
                  <c:v>0.93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1D5C-4AB4-9035-758A8007C37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746316112"/>
        <c:axId val="746310536"/>
      </c:lineChart>
      <c:catAx>
        <c:axId val="746316112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746310536"/>
        <c:crosses val="autoZero"/>
        <c:auto val="1"/>
        <c:lblAlgn val="ctr"/>
        <c:lblOffset val="100"/>
        <c:noMultiLvlLbl val="0"/>
      </c:catAx>
      <c:valAx>
        <c:axId val="746310536"/>
        <c:scaling>
          <c:orientation val="minMax"/>
          <c:max val="1"/>
          <c:min val="0.8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746316112"/>
        <c:crosses val="autoZero"/>
        <c:crossBetween val="between"/>
      </c:valAx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ES"/>
        </a:p>
      </c:txPr>
    </c:legend>
    <c:plotVisOnly val="1"/>
    <c:dispBlanksAs val="gap"/>
    <c:showDLblsOverMax val="0"/>
    <c:extLst/>
  </c:chart>
  <c:txPr>
    <a:bodyPr/>
    <a:lstStyle/>
    <a:p>
      <a:pPr>
        <a:defRPr/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Curva</a:t>
            </a:r>
            <a:r>
              <a:rPr lang="es-ES" baseline="0"/>
              <a:t> de grip en función del desgaste (INT-WET)</a:t>
            </a:r>
            <a:endParaRPr lang="es-ES"/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lineChart>
        <c:grouping val="standard"/>
        <c:varyColors val="0"/>
        <c:ser>
          <c:idx val="4"/>
          <c:order val="0"/>
          <c:tx>
            <c:v>FRONT DESGASTE</c:v>
          </c:tx>
          <c:spPr>
            <a:ln w="31750">
              <a:solidFill>
                <a:srgbClr val="0070C0"/>
              </a:solidFill>
            </a:ln>
          </c:spPr>
          <c:marker>
            <c:symbol val="none"/>
          </c:marker>
          <c:val>
            <c:numRef>
              <c:f>'Neumáticos de 2023 (V. 18O22)'!$AD$14:$BI$14</c:f>
              <c:numCache>
                <c:formatCode>0.000</c:formatCode>
                <c:ptCount val="32"/>
                <c:pt idx="0">
                  <c:v>0.999</c:v>
                </c:pt>
                <c:pt idx="1">
                  <c:v>1</c:v>
                </c:pt>
                <c:pt idx="2">
                  <c:v>0.999</c:v>
                </c:pt>
                <c:pt idx="3">
                  <c:v>0.998</c:v>
                </c:pt>
                <c:pt idx="4">
                  <c:v>0.997</c:v>
                </c:pt>
                <c:pt idx="5">
                  <c:v>0.996</c:v>
                </c:pt>
                <c:pt idx="6">
                  <c:v>0.995</c:v>
                </c:pt>
                <c:pt idx="7">
                  <c:v>0.99399999999999999</c:v>
                </c:pt>
                <c:pt idx="8">
                  <c:v>0.99299999999999999</c:v>
                </c:pt>
                <c:pt idx="9">
                  <c:v>0.99199999999999999</c:v>
                </c:pt>
                <c:pt idx="10">
                  <c:v>0.99099999999999999</c:v>
                </c:pt>
                <c:pt idx="11">
                  <c:v>0.99</c:v>
                </c:pt>
                <c:pt idx="12">
                  <c:v>0.98899999999999999</c:v>
                </c:pt>
                <c:pt idx="13">
                  <c:v>0.98799999999999999</c:v>
                </c:pt>
                <c:pt idx="14">
                  <c:v>0.98699999999999999</c:v>
                </c:pt>
                <c:pt idx="15">
                  <c:v>0.98599999999999999</c:v>
                </c:pt>
                <c:pt idx="16">
                  <c:v>0.98499999999999999</c:v>
                </c:pt>
                <c:pt idx="17">
                  <c:v>0.98399999999999999</c:v>
                </c:pt>
                <c:pt idx="18">
                  <c:v>0.98399999999999999</c:v>
                </c:pt>
                <c:pt idx="19">
                  <c:v>0.98299999999999998</c:v>
                </c:pt>
                <c:pt idx="20">
                  <c:v>0.98299999999999998</c:v>
                </c:pt>
                <c:pt idx="21">
                  <c:v>0.98199999999999998</c:v>
                </c:pt>
                <c:pt idx="22">
                  <c:v>0.98099999999999998</c:v>
                </c:pt>
                <c:pt idx="23">
                  <c:v>0.98</c:v>
                </c:pt>
                <c:pt idx="24">
                  <c:v>0.97899999999999998</c:v>
                </c:pt>
                <c:pt idx="25">
                  <c:v>0.97799999999999998</c:v>
                </c:pt>
                <c:pt idx="26">
                  <c:v>0.97599999999999998</c:v>
                </c:pt>
                <c:pt idx="27">
                  <c:v>0.97399999999999998</c:v>
                </c:pt>
                <c:pt idx="28">
                  <c:v>0.97</c:v>
                </c:pt>
                <c:pt idx="29">
                  <c:v>0.96</c:v>
                </c:pt>
                <c:pt idx="30">
                  <c:v>0.94</c:v>
                </c:pt>
                <c:pt idx="31">
                  <c:v>0.88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C87-4664-982F-CAECA34B5069}"/>
            </c:ext>
          </c:extLst>
        </c:ser>
        <c:ser>
          <c:idx val="5"/>
          <c:order val="1"/>
          <c:tx>
            <c:v>REAR DESGASTE</c:v>
          </c:tx>
          <c:spPr>
            <a:ln w="63500" cmpd="dbl">
              <a:solidFill>
                <a:srgbClr val="FFC000"/>
              </a:solidFill>
            </a:ln>
          </c:spPr>
          <c:marker>
            <c:symbol val="none"/>
          </c:marker>
          <c:val>
            <c:numRef>
              <c:f>'Neumáticos de 2023 (V. 18O22)'!$AD$15:$BI$15</c:f>
              <c:numCache>
                <c:formatCode>0.000</c:formatCode>
                <c:ptCount val="32"/>
                <c:pt idx="0">
                  <c:v>0.999</c:v>
                </c:pt>
                <c:pt idx="1">
                  <c:v>1</c:v>
                </c:pt>
                <c:pt idx="2">
                  <c:v>0.999</c:v>
                </c:pt>
                <c:pt idx="3">
                  <c:v>0.998</c:v>
                </c:pt>
                <c:pt idx="4">
                  <c:v>0.997</c:v>
                </c:pt>
                <c:pt idx="5">
                  <c:v>0.996</c:v>
                </c:pt>
                <c:pt idx="6">
                  <c:v>0.995</c:v>
                </c:pt>
                <c:pt idx="7">
                  <c:v>0.99399999999999999</c:v>
                </c:pt>
                <c:pt idx="8">
                  <c:v>0.99299999999999999</c:v>
                </c:pt>
                <c:pt idx="9">
                  <c:v>0.99199999999999999</c:v>
                </c:pt>
                <c:pt idx="10">
                  <c:v>0.99099999999999999</c:v>
                </c:pt>
                <c:pt idx="11">
                  <c:v>0.99</c:v>
                </c:pt>
                <c:pt idx="12">
                  <c:v>0.98899999999999999</c:v>
                </c:pt>
                <c:pt idx="13">
                  <c:v>0.98799999999999999</c:v>
                </c:pt>
                <c:pt idx="14">
                  <c:v>0.98699999999999999</c:v>
                </c:pt>
                <c:pt idx="15">
                  <c:v>0.98599999999999999</c:v>
                </c:pt>
                <c:pt idx="16">
                  <c:v>0.98499999999999999</c:v>
                </c:pt>
                <c:pt idx="17">
                  <c:v>0.98399999999999999</c:v>
                </c:pt>
                <c:pt idx="18">
                  <c:v>0.98399999999999999</c:v>
                </c:pt>
                <c:pt idx="19">
                  <c:v>0.98299999999999998</c:v>
                </c:pt>
                <c:pt idx="20">
                  <c:v>0.98299999999999998</c:v>
                </c:pt>
                <c:pt idx="21">
                  <c:v>0.98199999999999998</c:v>
                </c:pt>
                <c:pt idx="22">
                  <c:v>0.98099999999999998</c:v>
                </c:pt>
                <c:pt idx="23">
                  <c:v>0.98</c:v>
                </c:pt>
                <c:pt idx="24">
                  <c:v>0.97899999999999998</c:v>
                </c:pt>
                <c:pt idx="25">
                  <c:v>0.97799999999999998</c:v>
                </c:pt>
                <c:pt idx="26">
                  <c:v>0.97599999999999998</c:v>
                </c:pt>
                <c:pt idx="27">
                  <c:v>0.97399999999999998</c:v>
                </c:pt>
                <c:pt idx="28">
                  <c:v>0.97</c:v>
                </c:pt>
                <c:pt idx="29">
                  <c:v>0.96499999999999997</c:v>
                </c:pt>
                <c:pt idx="30">
                  <c:v>0.96</c:v>
                </c:pt>
                <c:pt idx="31">
                  <c:v>0.92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C87-4664-982F-CAECA34B5069}"/>
            </c:ext>
          </c:extLst>
        </c:ser>
        <c:ser>
          <c:idx val="0"/>
          <c:order val="2"/>
          <c:tx>
            <c:v>FRONT TERMICA</c:v>
          </c:tx>
          <c:spPr>
            <a:ln w="63500">
              <a:solidFill>
                <a:schemeClr val="bg1">
                  <a:lumMod val="65000"/>
                </a:schemeClr>
              </a:solidFill>
            </a:ln>
          </c:spPr>
          <c:marker>
            <c:symbol val="none"/>
          </c:marker>
          <c:val>
            <c:numRef>
              <c:f>'Neumáticos de 2023 (V. 18O22)'!$AD$27:$BI$27</c:f>
              <c:numCache>
                <c:formatCode>0.000</c:formatCode>
                <c:ptCount val="32"/>
                <c:pt idx="0">
                  <c:v>1</c:v>
                </c:pt>
                <c:pt idx="1">
                  <c:v>0.999</c:v>
                </c:pt>
                <c:pt idx="2">
                  <c:v>0.998</c:v>
                </c:pt>
                <c:pt idx="3">
                  <c:v>0.996</c:v>
                </c:pt>
                <c:pt idx="4">
                  <c:v>0.99399999999999999</c:v>
                </c:pt>
                <c:pt idx="5">
                  <c:v>0.99199999999999999</c:v>
                </c:pt>
                <c:pt idx="6">
                  <c:v>0.99</c:v>
                </c:pt>
                <c:pt idx="7">
                  <c:v>0.98799999999999999</c:v>
                </c:pt>
                <c:pt idx="8">
                  <c:v>0.98599999999999999</c:v>
                </c:pt>
                <c:pt idx="9">
                  <c:v>0.98299999999999998</c:v>
                </c:pt>
                <c:pt idx="10">
                  <c:v>0.98</c:v>
                </c:pt>
                <c:pt idx="11">
                  <c:v>0.97699999999999998</c:v>
                </c:pt>
                <c:pt idx="12">
                  <c:v>0.97399999999999998</c:v>
                </c:pt>
                <c:pt idx="13">
                  <c:v>0.97199999999999998</c:v>
                </c:pt>
                <c:pt idx="14">
                  <c:v>0.97</c:v>
                </c:pt>
                <c:pt idx="15">
                  <c:v>0.96799999999999997</c:v>
                </c:pt>
                <c:pt idx="16">
                  <c:v>0.96599999999999997</c:v>
                </c:pt>
                <c:pt idx="17">
                  <c:v>0.96399999999999997</c:v>
                </c:pt>
                <c:pt idx="18">
                  <c:v>0.96199999999999997</c:v>
                </c:pt>
                <c:pt idx="19">
                  <c:v>0.96</c:v>
                </c:pt>
                <c:pt idx="20">
                  <c:v>0.95899999999999996</c:v>
                </c:pt>
                <c:pt idx="21">
                  <c:v>0.95799999999999996</c:v>
                </c:pt>
                <c:pt idx="22">
                  <c:v>0.95699999999999996</c:v>
                </c:pt>
                <c:pt idx="23">
                  <c:v>0.95599999999999996</c:v>
                </c:pt>
                <c:pt idx="24">
                  <c:v>0.95499999999999996</c:v>
                </c:pt>
                <c:pt idx="25">
                  <c:v>0.95399999999999996</c:v>
                </c:pt>
                <c:pt idx="26">
                  <c:v>0.95199999999999996</c:v>
                </c:pt>
                <c:pt idx="27">
                  <c:v>0.95</c:v>
                </c:pt>
                <c:pt idx="28">
                  <c:v>0.94499999999999995</c:v>
                </c:pt>
                <c:pt idx="29">
                  <c:v>0.94</c:v>
                </c:pt>
                <c:pt idx="30">
                  <c:v>0.92</c:v>
                </c:pt>
                <c:pt idx="31">
                  <c:v>0.88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0C87-4664-982F-CAECA34B5069}"/>
            </c:ext>
          </c:extLst>
        </c:ser>
        <c:ser>
          <c:idx val="1"/>
          <c:order val="3"/>
          <c:tx>
            <c:v>REAR TERMICA</c:v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'Neumáticos de 2023 (V. 18O22)'!$AD$28:$BI$28</c:f>
              <c:numCache>
                <c:formatCode>0.000</c:formatCode>
                <c:ptCount val="32"/>
                <c:pt idx="0">
                  <c:v>1</c:v>
                </c:pt>
                <c:pt idx="1">
                  <c:v>0.999</c:v>
                </c:pt>
                <c:pt idx="2">
                  <c:v>0.998</c:v>
                </c:pt>
                <c:pt idx="3">
                  <c:v>0.996</c:v>
                </c:pt>
                <c:pt idx="4">
                  <c:v>0.99399999999999999</c:v>
                </c:pt>
                <c:pt idx="5">
                  <c:v>0.99199999999999999</c:v>
                </c:pt>
                <c:pt idx="6">
                  <c:v>0.99</c:v>
                </c:pt>
                <c:pt idx="7">
                  <c:v>0.98799999999999999</c:v>
                </c:pt>
                <c:pt idx="8">
                  <c:v>0.98599999999999999</c:v>
                </c:pt>
                <c:pt idx="9">
                  <c:v>0.98299999999999998</c:v>
                </c:pt>
                <c:pt idx="10">
                  <c:v>0.98</c:v>
                </c:pt>
                <c:pt idx="11">
                  <c:v>0.97699999999999998</c:v>
                </c:pt>
                <c:pt idx="12">
                  <c:v>0.97399999999999998</c:v>
                </c:pt>
                <c:pt idx="13">
                  <c:v>0.97199999999999998</c:v>
                </c:pt>
                <c:pt idx="14">
                  <c:v>0.97</c:v>
                </c:pt>
                <c:pt idx="15">
                  <c:v>0.96799999999999997</c:v>
                </c:pt>
                <c:pt idx="16">
                  <c:v>0.96599999999999997</c:v>
                </c:pt>
                <c:pt idx="17">
                  <c:v>0.96399999999999997</c:v>
                </c:pt>
                <c:pt idx="18">
                  <c:v>0.96199999999999997</c:v>
                </c:pt>
                <c:pt idx="19">
                  <c:v>0.96</c:v>
                </c:pt>
                <c:pt idx="20">
                  <c:v>0.95899999999999996</c:v>
                </c:pt>
                <c:pt idx="21">
                  <c:v>0.95799999999999996</c:v>
                </c:pt>
                <c:pt idx="22">
                  <c:v>0.95699999999999996</c:v>
                </c:pt>
                <c:pt idx="23">
                  <c:v>0.95599999999999996</c:v>
                </c:pt>
                <c:pt idx="24">
                  <c:v>0.95499999999999996</c:v>
                </c:pt>
                <c:pt idx="25">
                  <c:v>0.95399999999999996</c:v>
                </c:pt>
                <c:pt idx="26">
                  <c:v>0.95199999999999996</c:v>
                </c:pt>
                <c:pt idx="27">
                  <c:v>0.95</c:v>
                </c:pt>
                <c:pt idx="28">
                  <c:v>0.94499999999999995</c:v>
                </c:pt>
                <c:pt idx="29">
                  <c:v>0.94199999999999995</c:v>
                </c:pt>
                <c:pt idx="30">
                  <c:v>0.93400000000000005</c:v>
                </c:pt>
                <c:pt idx="31">
                  <c:v>0.91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0C87-4664-982F-CAECA34B506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746316112"/>
        <c:axId val="746310536"/>
      </c:lineChart>
      <c:catAx>
        <c:axId val="746316112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746310536"/>
        <c:crosses val="autoZero"/>
        <c:auto val="1"/>
        <c:lblAlgn val="ctr"/>
        <c:lblOffset val="100"/>
        <c:noMultiLvlLbl val="0"/>
      </c:catAx>
      <c:valAx>
        <c:axId val="746310536"/>
        <c:scaling>
          <c:orientation val="minMax"/>
          <c:max val="1"/>
          <c:min val="0.8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746316112"/>
        <c:crosses val="autoZero"/>
        <c:crossBetween val="between"/>
      </c:valAx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ES"/>
        </a:p>
      </c:txPr>
    </c:legend>
    <c:plotVisOnly val="1"/>
    <c:dispBlanksAs val="gap"/>
    <c:showDLblsOverMax val="0"/>
    <c:extLst/>
  </c:chart>
  <c:txPr>
    <a:bodyPr/>
    <a:lstStyle/>
    <a:p>
      <a:pPr>
        <a:defRPr/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Abrasión</a:t>
            </a:r>
            <a:r>
              <a:rPr lang="es-ES" baseline="0"/>
              <a:t> REAR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lineChart>
        <c:grouping val="standard"/>
        <c:varyColors val="0"/>
        <c:ser>
          <c:idx val="7"/>
          <c:order val="0"/>
          <c:tx>
            <c:strRef>
              <c:f>'Neumáticos de 2023 (V. 18O22)'!$D$71</c:f>
              <c:strCache>
                <c:ptCount val="1"/>
                <c:pt idx="0">
                  <c:v>C1</c:v>
                </c:pt>
              </c:strCache>
            </c:strRef>
          </c:tx>
          <c:marker>
            <c:symbol val="none"/>
          </c:marker>
          <c:cat>
            <c:numRef>
              <c:f>'Neumáticos de 2023 (V. 18O22)'!$E$70:$AJ$70</c:f>
              <c:numCache>
                <c:formatCode>General</c:formatCode>
                <c:ptCount val="32"/>
                <c:pt idx="0">
                  <c:v>-7.5</c:v>
                </c:pt>
                <c:pt idx="1">
                  <c:v>-7</c:v>
                </c:pt>
                <c:pt idx="2">
                  <c:v>-6.5</c:v>
                </c:pt>
                <c:pt idx="3">
                  <c:v>-6</c:v>
                </c:pt>
                <c:pt idx="4">
                  <c:v>-5.5</c:v>
                </c:pt>
                <c:pt idx="5">
                  <c:v>-5</c:v>
                </c:pt>
                <c:pt idx="6">
                  <c:v>-4.5</c:v>
                </c:pt>
                <c:pt idx="7">
                  <c:v>-4</c:v>
                </c:pt>
                <c:pt idx="8">
                  <c:v>-3.5</c:v>
                </c:pt>
                <c:pt idx="9">
                  <c:v>-3</c:v>
                </c:pt>
                <c:pt idx="10">
                  <c:v>-2.5</c:v>
                </c:pt>
                <c:pt idx="11">
                  <c:v>-2</c:v>
                </c:pt>
                <c:pt idx="12">
                  <c:v>-1.5</c:v>
                </c:pt>
                <c:pt idx="13">
                  <c:v>-1</c:v>
                </c:pt>
                <c:pt idx="14">
                  <c:v>-0.5</c:v>
                </c:pt>
                <c:pt idx="15">
                  <c:v>0</c:v>
                </c:pt>
                <c:pt idx="16">
                  <c:v>0.5</c:v>
                </c:pt>
                <c:pt idx="17">
                  <c:v>1</c:v>
                </c:pt>
                <c:pt idx="18">
                  <c:v>1.5</c:v>
                </c:pt>
                <c:pt idx="19">
                  <c:v>2</c:v>
                </c:pt>
                <c:pt idx="20">
                  <c:v>2.5</c:v>
                </c:pt>
                <c:pt idx="21">
                  <c:v>3</c:v>
                </c:pt>
                <c:pt idx="22">
                  <c:v>3.5</c:v>
                </c:pt>
                <c:pt idx="23">
                  <c:v>4</c:v>
                </c:pt>
                <c:pt idx="24">
                  <c:v>4.5</c:v>
                </c:pt>
                <c:pt idx="25">
                  <c:v>5</c:v>
                </c:pt>
                <c:pt idx="26">
                  <c:v>5.5</c:v>
                </c:pt>
                <c:pt idx="27">
                  <c:v>6</c:v>
                </c:pt>
                <c:pt idx="28">
                  <c:v>6.5</c:v>
                </c:pt>
                <c:pt idx="29">
                  <c:v>7</c:v>
                </c:pt>
                <c:pt idx="30">
                  <c:v>7.5</c:v>
                </c:pt>
                <c:pt idx="31">
                  <c:v>8</c:v>
                </c:pt>
              </c:numCache>
            </c:numRef>
          </c:cat>
          <c:val>
            <c:numRef>
              <c:f>'Neumáticos de 2023 (V. 18O22)'!$E$71:$AJ$71</c:f>
              <c:numCache>
                <c:formatCode>0.00E+00</c:formatCode>
                <c:ptCount val="32"/>
                <c:pt idx="0">
                  <c:v>9.8102957196988867E-10</c:v>
                </c:pt>
                <c:pt idx="1">
                  <c:v>8.2759840668561215E-10</c:v>
                </c:pt>
                <c:pt idx="2">
                  <c:v>6.974143876563323E-10</c:v>
                </c:pt>
                <c:pt idx="3">
                  <c:v>6.0442580263551495E-10</c:v>
                </c:pt>
                <c:pt idx="4">
                  <c:v>5.2073607611669671E-10</c:v>
                </c:pt>
                <c:pt idx="5">
                  <c:v>4.5424923782680838E-10</c:v>
                </c:pt>
                <c:pt idx="6">
                  <c:v>3.8032331273527266E-10</c:v>
                </c:pt>
                <c:pt idx="7">
                  <c:v>3.1755601784619285E-10</c:v>
                </c:pt>
                <c:pt idx="8">
                  <c:v>2.6129792390855429E-10</c:v>
                </c:pt>
                <c:pt idx="9">
                  <c:v>2.0550477289604891E-10</c:v>
                </c:pt>
                <c:pt idx="10">
                  <c:v>1.6273002378648657E-10</c:v>
                </c:pt>
                <c:pt idx="11">
                  <c:v>1.3390356243002196E-10</c:v>
                </c:pt>
                <c:pt idx="12">
                  <c:v>1.0786675862418109E-10</c:v>
                </c:pt>
                <c:pt idx="13">
                  <c:v>9.3918470871051745E-11</c:v>
                </c:pt>
                <c:pt idx="14">
                  <c:v>8.8339155769811746E-11</c:v>
                </c:pt>
                <c:pt idx="15">
                  <c:v>8.6014441144271343E-11</c:v>
                </c:pt>
                <c:pt idx="16">
                  <c:v>8.7409269919592245E-11</c:v>
                </c:pt>
                <c:pt idx="17">
                  <c:v>9.0663870395325006E-11</c:v>
                </c:pt>
                <c:pt idx="18">
                  <c:v>9.670812842167548E-11</c:v>
                </c:pt>
                <c:pt idx="19">
                  <c:v>1.0554204399864522E-10</c:v>
                </c:pt>
                <c:pt idx="20">
                  <c:v>1.1809550297647928E-10</c:v>
                </c:pt>
                <c:pt idx="21">
                  <c:v>1.3715816290573509E-10</c:v>
                </c:pt>
                <c:pt idx="22">
                  <c:v>1.5668576576011801E-10</c:v>
                </c:pt>
                <c:pt idx="23">
                  <c:v>1.7714325446470836E-10</c:v>
                </c:pt>
                <c:pt idx="24">
                  <c:v>1.9946051486972561E-10</c:v>
                </c:pt>
                <c:pt idx="25">
                  <c:v>2.357260630278465E-10</c:v>
                </c:pt>
                <c:pt idx="26">
                  <c:v>2.8268529846335044E-10</c:v>
                </c:pt>
                <c:pt idx="27">
                  <c:v>3.5149685137879899E-10</c:v>
                </c:pt>
                <c:pt idx="28">
                  <c:v>4.5424923782680838E-10</c:v>
                </c:pt>
                <c:pt idx="29">
                  <c:v>5.9512694413341078E-10</c:v>
                </c:pt>
                <c:pt idx="30">
                  <c:v>6.8346609990327386E-10</c:v>
                </c:pt>
                <c:pt idx="31">
                  <c:v>7.718052556729408E-10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A2D-4C1D-83D3-E8E0E069A38A}"/>
            </c:ext>
          </c:extLst>
        </c:ser>
        <c:ser>
          <c:idx val="8"/>
          <c:order val="1"/>
          <c:tx>
            <c:strRef>
              <c:f>'Neumáticos de 2023 (V. 18O22)'!$D$72</c:f>
              <c:strCache>
                <c:ptCount val="1"/>
                <c:pt idx="0">
                  <c:v>C2</c:v>
                </c:pt>
              </c:strCache>
            </c:strRef>
          </c:tx>
          <c:marker>
            <c:symbol val="none"/>
          </c:marker>
          <c:cat>
            <c:numRef>
              <c:f>'Neumáticos de 2023 (V. 18O22)'!$E$70:$AJ$70</c:f>
              <c:numCache>
                <c:formatCode>General</c:formatCode>
                <c:ptCount val="32"/>
                <c:pt idx="0">
                  <c:v>-7.5</c:v>
                </c:pt>
                <c:pt idx="1">
                  <c:v>-7</c:v>
                </c:pt>
                <c:pt idx="2">
                  <c:v>-6.5</c:v>
                </c:pt>
                <c:pt idx="3">
                  <c:v>-6</c:v>
                </c:pt>
                <c:pt idx="4">
                  <c:v>-5.5</c:v>
                </c:pt>
                <c:pt idx="5">
                  <c:v>-5</c:v>
                </c:pt>
                <c:pt idx="6">
                  <c:v>-4.5</c:v>
                </c:pt>
                <c:pt idx="7">
                  <c:v>-4</c:v>
                </c:pt>
                <c:pt idx="8">
                  <c:v>-3.5</c:v>
                </c:pt>
                <c:pt idx="9">
                  <c:v>-3</c:v>
                </c:pt>
                <c:pt idx="10">
                  <c:v>-2.5</c:v>
                </c:pt>
                <c:pt idx="11">
                  <c:v>-2</c:v>
                </c:pt>
                <c:pt idx="12">
                  <c:v>-1.5</c:v>
                </c:pt>
                <c:pt idx="13">
                  <c:v>-1</c:v>
                </c:pt>
                <c:pt idx="14">
                  <c:v>-0.5</c:v>
                </c:pt>
                <c:pt idx="15">
                  <c:v>0</c:v>
                </c:pt>
                <c:pt idx="16">
                  <c:v>0.5</c:v>
                </c:pt>
                <c:pt idx="17">
                  <c:v>1</c:v>
                </c:pt>
                <c:pt idx="18">
                  <c:v>1.5</c:v>
                </c:pt>
                <c:pt idx="19">
                  <c:v>2</c:v>
                </c:pt>
                <c:pt idx="20">
                  <c:v>2.5</c:v>
                </c:pt>
                <c:pt idx="21">
                  <c:v>3</c:v>
                </c:pt>
                <c:pt idx="22">
                  <c:v>3.5</c:v>
                </c:pt>
                <c:pt idx="23">
                  <c:v>4</c:v>
                </c:pt>
                <c:pt idx="24">
                  <c:v>4.5</c:v>
                </c:pt>
                <c:pt idx="25">
                  <c:v>5</c:v>
                </c:pt>
                <c:pt idx="26">
                  <c:v>5.5</c:v>
                </c:pt>
                <c:pt idx="27">
                  <c:v>6</c:v>
                </c:pt>
                <c:pt idx="28">
                  <c:v>6.5</c:v>
                </c:pt>
                <c:pt idx="29">
                  <c:v>7</c:v>
                </c:pt>
                <c:pt idx="30">
                  <c:v>7.5</c:v>
                </c:pt>
                <c:pt idx="31">
                  <c:v>8</c:v>
                </c:pt>
              </c:numCache>
            </c:numRef>
          </c:cat>
          <c:val>
            <c:numRef>
              <c:f>'Neumáticos de 2023 (V. 18O22)'!$E$72:$AJ$72</c:f>
              <c:numCache>
                <c:formatCode>0.00E+00</c:formatCode>
                <c:ptCount val="32"/>
                <c:pt idx="0">
                  <c:v>1.5107855408336286E-9</c:v>
                </c:pt>
                <c:pt idx="1">
                  <c:v>1.2745015462958428E-9</c:v>
                </c:pt>
                <c:pt idx="2">
                  <c:v>1.0740181569907515E-9</c:v>
                </c:pt>
                <c:pt idx="3">
                  <c:v>9.3081573605869308E-10</c:v>
                </c:pt>
                <c:pt idx="4">
                  <c:v>8.0193355721971297E-10</c:v>
                </c:pt>
                <c:pt idx="5">
                  <c:v>6.9954382625328495E-10</c:v>
                </c:pt>
                <c:pt idx="6">
                  <c:v>5.8569790161231988E-10</c:v>
                </c:pt>
                <c:pt idx="7">
                  <c:v>4.8903626748313696E-10</c:v>
                </c:pt>
                <c:pt idx="8">
                  <c:v>4.023988028191736E-10</c:v>
                </c:pt>
                <c:pt idx="9">
                  <c:v>3.1647735025991531E-10</c:v>
                </c:pt>
                <c:pt idx="10">
                  <c:v>2.506042366311893E-10</c:v>
                </c:pt>
                <c:pt idx="11">
                  <c:v>2.0621148614223383E-10</c:v>
                </c:pt>
                <c:pt idx="12">
                  <c:v>1.6611480828123887E-10</c:v>
                </c:pt>
                <c:pt idx="13">
                  <c:v>1.4463444514141968E-10</c:v>
                </c:pt>
                <c:pt idx="14">
                  <c:v>1.360422998855101E-10</c:v>
                </c:pt>
                <c:pt idx="15">
                  <c:v>1.3246223936217786E-10</c:v>
                </c:pt>
                <c:pt idx="16">
                  <c:v>1.3461027567617207E-10</c:v>
                </c:pt>
                <c:pt idx="17">
                  <c:v>1.3962236040880051E-10</c:v>
                </c:pt>
                <c:pt idx="18">
                  <c:v>1.4893051776938023E-10</c:v>
                </c:pt>
                <c:pt idx="19">
                  <c:v>1.6253474775791363E-10</c:v>
                </c:pt>
                <c:pt idx="20">
                  <c:v>1.8186707458377811E-10</c:v>
                </c:pt>
                <c:pt idx="21">
                  <c:v>2.1122357087483203E-10</c:v>
                </c:pt>
                <c:pt idx="22">
                  <c:v>2.4129607927058174E-10</c:v>
                </c:pt>
                <c:pt idx="23">
                  <c:v>2.7280061187565092E-10</c:v>
                </c:pt>
                <c:pt idx="24">
                  <c:v>3.0716919289937744E-10</c:v>
                </c:pt>
                <c:pt idx="25">
                  <c:v>3.6301813706288362E-10</c:v>
                </c:pt>
                <c:pt idx="26">
                  <c:v>4.3533535963355969E-10</c:v>
                </c:pt>
                <c:pt idx="27">
                  <c:v>5.4130515112335043E-10</c:v>
                </c:pt>
                <c:pt idx="28">
                  <c:v>6.9954382625328495E-10</c:v>
                </c:pt>
                <c:pt idx="29">
                  <c:v>9.1649549396545263E-10</c:v>
                </c:pt>
                <c:pt idx="30">
                  <c:v>1.0525377938510418E-9</c:v>
                </c:pt>
                <c:pt idx="31">
                  <c:v>1.188580093736329E-9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A2D-4C1D-83D3-E8E0E069A38A}"/>
            </c:ext>
          </c:extLst>
        </c:ser>
        <c:ser>
          <c:idx val="9"/>
          <c:order val="2"/>
          <c:tx>
            <c:strRef>
              <c:f>'Neumáticos de 2023 (V. 18O22)'!$D$73</c:f>
              <c:strCache>
                <c:ptCount val="1"/>
                <c:pt idx="0">
                  <c:v>C3</c:v>
                </c:pt>
              </c:strCache>
            </c:strRef>
          </c:tx>
          <c:marker>
            <c:symbol val="none"/>
          </c:marker>
          <c:cat>
            <c:numRef>
              <c:f>'Neumáticos de 2023 (V. 18O22)'!$E$70:$AJ$70</c:f>
              <c:numCache>
                <c:formatCode>General</c:formatCode>
                <c:ptCount val="32"/>
                <c:pt idx="0">
                  <c:v>-7.5</c:v>
                </c:pt>
                <c:pt idx="1">
                  <c:v>-7</c:v>
                </c:pt>
                <c:pt idx="2">
                  <c:v>-6.5</c:v>
                </c:pt>
                <c:pt idx="3">
                  <c:v>-6</c:v>
                </c:pt>
                <c:pt idx="4">
                  <c:v>-5.5</c:v>
                </c:pt>
                <c:pt idx="5">
                  <c:v>-5</c:v>
                </c:pt>
                <c:pt idx="6">
                  <c:v>-4.5</c:v>
                </c:pt>
                <c:pt idx="7">
                  <c:v>-4</c:v>
                </c:pt>
                <c:pt idx="8">
                  <c:v>-3.5</c:v>
                </c:pt>
                <c:pt idx="9">
                  <c:v>-3</c:v>
                </c:pt>
                <c:pt idx="10">
                  <c:v>-2.5</c:v>
                </c:pt>
                <c:pt idx="11">
                  <c:v>-2</c:v>
                </c:pt>
                <c:pt idx="12">
                  <c:v>-1.5</c:v>
                </c:pt>
                <c:pt idx="13">
                  <c:v>-1</c:v>
                </c:pt>
                <c:pt idx="14">
                  <c:v>-0.5</c:v>
                </c:pt>
                <c:pt idx="15">
                  <c:v>0</c:v>
                </c:pt>
                <c:pt idx="16">
                  <c:v>0.5</c:v>
                </c:pt>
                <c:pt idx="17">
                  <c:v>1</c:v>
                </c:pt>
                <c:pt idx="18">
                  <c:v>1.5</c:v>
                </c:pt>
                <c:pt idx="19">
                  <c:v>2</c:v>
                </c:pt>
                <c:pt idx="20">
                  <c:v>2.5</c:v>
                </c:pt>
                <c:pt idx="21">
                  <c:v>3</c:v>
                </c:pt>
                <c:pt idx="22">
                  <c:v>3.5</c:v>
                </c:pt>
                <c:pt idx="23">
                  <c:v>4</c:v>
                </c:pt>
                <c:pt idx="24">
                  <c:v>4.5</c:v>
                </c:pt>
                <c:pt idx="25">
                  <c:v>5</c:v>
                </c:pt>
                <c:pt idx="26">
                  <c:v>5.5</c:v>
                </c:pt>
                <c:pt idx="27">
                  <c:v>6</c:v>
                </c:pt>
                <c:pt idx="28">
                  <c:v>6.5</c:v>
                </c:pt>
                <c:pt idx="29">
                  <c:v>7</c:v>
                </c:pt>
                <c:pt idx="30">
                  <c:v>7.5</c:v>
                </c:pt>
                <c:pt idx="31">
                  <c:v>8</c:v>
                </c:pt>
              </c:numCache>
            </c:numRef>
          </c:cat>
          <c:val>
            <c:numRef>
              <c:f>'Neumáticos de 2023 (V. 18O22)'!$E$73:$AJ$73</c:f>
              <c:numCache>
                <c:formatCode>0.00E+00</c:formatCode>
                <c:ptCount val="32"/>
                <c:pt idx="0">
                  <c:v>2.3266097328837881E-9</c:v>
                </c:pt>
                <c:pt idx="1">
                  <c:v>1.9627323812955979E-9</c:v>
                </c:pt>
                <c:pt idx="2">
                  <c:v>1.6539879617657576E-9</c:v>
                </c:pt>
                <c:pt idx="3">
                  <c:v>1.4334562335303875E-9</c:v>
                </c:pt>
                <c:pt idx="4">
                  <c:v>1.2349776781183581E-9</c:v>
                </c:pt>
                <c:pt idx="5">
                  <c:v>1.0772974924300587E-9</c:v>
                </c:pt>
                <c:pt idx="6">
                  <c:v>9.0197476848297277E-10</c:v>
                </c:pt>
                <c:pt idx="7">
                  <c:v>7.5311585192403089E-10</c:v>
                </c:pt>
                <c:pt idx="8">
                  <c:v>6.1969415634152737E-10</c:v>
                </c:pt>
                <c:pt idx="9">
                  <c:v>4.8737511940026966E-10</c:v>
                </c:pt>
                <c:pt idx="10">
                  <c:v>3.8593052441203159E-10</c:v>
                </c:pt>
                <c:pt idx="11">
                  <c:v>3.1756568865904009E-10</c:v>
                </c:pt>
                <c:pt idx="12">
                  <c:v>2.5581680475310787E-10</c:v>
                </c:pt>
                <c:pt idx="13">
                  <c:v>2.2273704551778628E-10</c:v>
                </c:pt>
                <c:pt idx="14">
                  <c:v>2.0950514182368556E-10</c:v>
                </c:pt>
                <c:pt idx="15">
                  <c:v>2.0399184861775391E-10</c:v>
                </c:pt>
                <c:pt idx="16">
                  <c:v>2.07299824541305E-10</c:v>
                </c:pt>
                <c:pt idx="17">
                  <c:v>2.1501843502955279E-10</c:v>
                </c:pt>
                <c:pt idx="18">
                  <c:v>2.2935299736484557E-10</c:v>
                </c:pt>
                <c:pt idx="19">
                  <c:v>2.5030351154718698E-10</c:v>
                </c:pt>
                <c:pt idx="20">
                  <c:v>2.8007529485901829E-10</c:v>
                </c:pt>
                <c:pt idx="21">
                  <c:v>3.2528429914724137E-10</c:v>
                </c:pt>
                <c:pt idx="22">
                  <c:v>3.7159596207669585E-10</c:v>
                </c:pt>
                <c:pt idx="23">
                  <c:v>4.2011294228850242E-10</c:v>
                </c:pt>
                <c:pt idx="24">
                  <c:v>4.7304055706504124E-10</c:v>
                </c:pt>
                <c:pt idx="25">
                  <c:v>5.5904793107684081E-10</c:v>
                </c:pt>
                <c:pt idx="26">
                  <c:v>6.7041645383568195E-10</c:v>
                </c:pt>
                <c:pt idx="27">
                  <c:v>8.3360993272995966E-10</c:v>
                </c:pt>
                <c:pt idx="28">
                  <c:v>1.0772974924300587E-9</c:v>
                </c:pt>
                <c:pt idx="29">
                  <c:v>1.4114030607067972E-9</c:v>
                </c:pt>
                <c:pt idx="30">
                  <c:v>1.6209082025306042E-9</c:v>
                </c:pt>
                <c:pt idx="31">
                  <c:v>1.8304133443539465E-9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CA2D-4C1D-83D3-E8E0E069A38A}"/>
            </c:ext>
          </c:extLst>
        </c:ser>
        <c:ser>
          <c:idx val="10"/>
          <c:order val="3"/>
          <c:tx>
            <c:strRef>
              <c:f>'Neumáticos de 2023 (V. 18O22)'!$D$74</c:f>
              <c:strCache>
                <c:ptCount val="1"/>
                <c:pt idx="0">
                  <c:v>C4</c:v>
                </c:pt>
              </c:strCache>
            </c:strRef>
          </c:tx>
          <c:marker>
            <c:symbol val="none"/>
          </c:marker>
          <c:cat>
            <c:numRef>
              <c:f>'Neumáticos de 2023 (V. 18O22)'!$E$70:$AJ$70</c:f>
              <c:numCache>
                <c:formatCode>General</c:formatCode>
                <c:ptCount val="32"/>
                <c:pt idx="0">
                  <c:v>-7.5</c:v>
                </c:pt>
                <c:pt idx="1">
                  <c:v>-7</c:v>
                </c:pt>
                <c:pt idx="2">
                  <c:v>-6.5</c:v>
                </c:pt>
                <c:pt idx="3">
                  <c:v>-6</c:v>
                </c:pt>
                <c:pt idx="4">
                  <c:v>-5.5</c:v>
                </c:pt>
                <c:pt idx="5">
                  <c:v>-5</c:v>
                </c:pt>
                <c:pt idx="6">
                  <c:v>-4.5</c:v>
                </c:pt>
                <c:pt idx="7">
                  <c:v>-4</c:v>
                </c:pt>
                <c:pt idx="8">
                  <c:v>-3.5</c:v>
                </c:pt>
                <c:pt idx="9">
                  <c:v>-3</c:v>
                </c:pt>
                <c:pt idx="10">
                  <c:v>-2.5</c:v>
                </c:pt>
                <c:pt idx="11">
                  <c:v>-2</c:v>
                </c:pt>
                <c:pt idx="12">
                  <c:v>-1.5</c:v>
                </c:pt>
                <c:pt idx="13">
                  <c:v>-1</c:v>
                </c:pt>
                <c:pt idx="14">
                  <c:v>-0.5</c:v>
                </c:pt>
                <c:pt idx="15">
                  <c:v>0</c:v>
                </c:pt>
                <c:pt idx="16">
                  <c:v>0.5</c:v>
                </c:pt>
                <c:pt idx="17">
                  <c:v>1</c:v>
                </c:pt>
                <c:pt idx="18">
                  <c:v>1.5</c:v>
                </c:pt>
                <c:pt idx="19">
                  <c:v>2</c:v>
                </c:pt>
                <c:pt idx="20">
                  <c:v>2.5</c:v>
                </c:pt>
                <c:pt idx="21">
                  <c:v>3</c:v>
                </c:pt>
                <c:pt idx="22">
                  <c:v>3.5</c:v>
                </c:pt>
                <c:pt idx="23">
                  <c:v>4</c:v>
                </c:pt>
                <c:pt idx="24">
                  <c:v>4.5</c:v>
                </c:pt>
                <c:pt idx="25">
                  <c:v>5</c:v>
                </c:pt>
                <c:pt idx="26">
                  <c:v>5.5</c:v>
                </c:pt>
                <c:pt idx="27">
                  <c:v>6</c:v>
                </c:pt>
                <c:pt idx="28">
                  <c:v>6.5</c:v>
                </c:pt>
                <c:pt idx="29">
                  <c:v>7</c:v>
                </c:pt>
                <c:pt idx="30">
                  <c:v>7.5</c:v>
                </c:pt>
                <c:pt idx="31">
                  <c:v>8</c:v>
                </c:pt>
              </c:numCache>
            </c:numRef>
          </c:cat>
          <c:val>
            <c:numRef>
              <c:f>'Neumáticos de 2023 (V. 18O22)'!$E$74:$AJ$74</c:f>
              <c:numCache>
                <c:formatCode>0.00E+00</c:formatCode>
                <c:ptCount val="32"/>
                <c:pt idx="0">
                  <c:v>3.5829789886410339E-9</c:v>
                </c:pt>
                <c:pt idx="1">
                  <c:v>3.0226078671952208E-9</c:v>
                </c:pt>
                <c:pt idx="2">
                  <c:v>2.5471414611192666E-9</c:v>
                </c:pt>
                <c:pt idx="3">
                  <c:v>2.2075225996367968E-9</c:v>
                </c:pt>
                <c:pt idx="4">
                  <c:v>1.9018656243022715E-9</c:v>
                </c:pt>
                <c:pt idx="5">
                  <c:v>1.6590381383422904E-9</c:v>
                </c:pt>
                <c:pt idx="6">
                  <c:v>1.389041143463778E-9</c:v>
                </c:pt>
                <c:pt idx="7">
                  <c:v>1.1597984119630076E-9</c:v>
                </c:pt>
                <c:pt idx="8">
                  <c:v>9.5432900076595213E-10</c:v>
                </c:pt>
                <c:pt idx="9">
                  <c:v>7.505576838764151E-10</c:v>
                </c:pt>
                <c:pt idx="10">
                  <c:v>5.9433300759452861E-10</c:v>
                </c:pt>
                <c:pt idx="11">
                  <c:v>4.8905116053492176E-10</c:v>
                </c:pt>
                <c:pt idx="12">
                  <c:v>3.9395787931978614E-10</c:v>
                </c:pt>
                <c:pt idx="13">
                  <c:v>3.430150500973909E-10</c:v>
                </c:pt>
                <c:pt idx="14">
                  <c:v>3.2263791840847578E-10</c:v>
                </c:pt>
                <c:pt idx="15">
                  <c:v>3.1414744687134103E-10</c:v>
                </c:pt>
                <c:pt idx="16">
                  <c:v>3.1924172979360968E-10</c:v>
                </c:pt>
                <c:pt idx="17">
                  <c:v>3.3112838994551132E-10</c:v>
                </c:pt>
                <c:pt idx="18">
                  <c:v>3.5320361594186218E-10</c:v>
                </c:pt>
                <c:pt idx="19">
                  <c:v>3.8546740778266793E-10</c:v>
                </c:pt>
                <c:pt idx="20">
                  <c:v>4.313159540828882E-10</c:v>
                </c:pt>
                <c:pt idx="21">
                  <c:v>5.0093782068675175E-10</c:v>
                </c:pt>
                <c:pt idx="22">
                  <c:v>5.7225778159811158E-10</c:v>
                </c:pt>
                <c:pt idx="23">
                  <c:v>6.4697393112429378E-10</c:v>
                </c:pt>
                <c:pt idx="24">
                  <c:v>7.2848245788016351E-10</c:v>
                </c:pt>
                <c:pt idx="25">
                  <c:v>8.6093381385833502E-10</c:v>
                </c:pt>
                <c:pt idx="26">
                  <c:v>1.0324413389069503E-9</c:v>
                </c:pt>
                <c:pt idx="27">
                  <c:v>1.2837592964041378E-9</c:v>
                </c:pt>
                <c:pt idx="28">
                  <c:v>1.6590381383422904E-9</c:v>
                </c:pt>
                <c:pt idx="29">
                  <c:v>2.1735607134884677E-9</c:v>
                </c:pt>
                <c:pt idx="30">
                  <c:v>2.4961986318971305E-9</c:v>
                </c:pt>
                <c:pt idx="31">
                  <c:v>2.8188365503050773E-9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CA2D-4C1D-83D3-E8E0E069A38A}"/>
            </c:ext>
          </c:extLst>
        </c:ser>
        <c:ser>
          <c:idx val="11"/>
          <c:order val="4"/>
          <c:tx>
            <c:strRef>
              <c:f>'Neumáticos de 2023 (V. 18O22)'!$D$75</c:f>
              <c:strCache>
                <c:ptCount val="1"/>
                <c:pt idx="0">
                  <c:v>C5</c:v>
                </c:pt>
              </c:strCache>
            </c:strRef>
          </c:tx>
          <c:marker>
            <c:symbol val="none"/>
          </c:marker>
          <c:cat>
            <c:numRef>
              <c:f>'Neumáticos de 2023 (V. 18O22)'!$E$70:$AJ$70</c:f>
              <c:numCache>
                <c:formatCode>General</c:formatCode>
                <c:ptCount val="32"/>
                <c:pt idx="0">
                  <c:v>-7.5</c:v>
                </c:pt>
                <c:pt idx="1">
                  <c:v>-7</c:v>
                </c:pt>
                <c:pt idx="2">
                  <c:v>-6.5</c:v>
                </c:pt>
                <c:pt idx="3">
                  <c:v>-6</c:v>
                </c:pt>
                <c:pt idx="4">
                  <c:v>-5.5</c:v>
                </c:pt>
                <c:pt idx="5">
                  <c:v>-5</c:v>
                </c:pt>
                <c:pt idx="6">
                  <c:v>-4.5</c:v>
                </c:pt>
                <c:pt idx="7">
                  <c:v>-4</c:v>
                </c:pt>
                <c:pt idx="8">
                  <c:v>-3.5</c:v>
                </c:pt>
                <c:pt idx="9">
                  <c:v>-3</c:v>
                </c:pt>
                <c:pt idx="10">
                  <c:v>-2.5</c:v>
                </c:pt>
                <c:pt idx="11">
                  <c:v>-2</c:v>
                </c:pt>
                <c:pt idx="12">
                  <c:v>-1.5</c:v>
                </c:pt>
                <c:pt idx="13">
                  <c:v>-1</c:v>
                </c:pt>
                <c:pt idx="14">
                  <c:v>-0.5</c:v>
                </c:pt>
                <c:pt idx="15">
                  <c:v>0</c:v>
                </c:pt>
                <c:pt idx="16">
                  <c:v>0.5</c:v>
                </c:pt>
                <c:pt idx="17">
                  <c:v>1</c:v>
                </c:pt>
                <c:pt idx="18">
                  <c:v>1.5</c:v>
                </c:pt>
                <c:pt idx="19">
                  <c:v>2</c:v>
                </c:pt>
                <c:pt idx="20">
                  <c:v>2.5</c:v>
                </c:pt>
                <c:pt idx="21">
                  <c:v>3</c:v>
                </c:pt>
                <c:pt idx="22">
                  <c:v>3.5</c:v>
                </c:pt>
                <c:pt idx="23">
                  <c:v>4</c:v>
                </c:pt>
                <c:pt idx="24">
                  <c:v>4.5</c:v>
                </c:pt>
                <c:pt idx="25">
                  <c:v>5</c:v>
                </c:pt>
                <c:pt idx="26">
                  <c:v>5.5</c:v>
                </c:pt>
                <c:pt idx="27">
                  <c:v>6</c:v>
                </c:pt>
                <c:pt idx="28">
                  <c:v>6.5</c:v>
                </c:pt>
                <c:pt idx="29">
                  <c:v>7</c:v>
                </c:pt>
                <c:pt idx="30">
                  <c:v>7.5</c:v>
                </c:pt>
                <c:pt idx="31">
                  <c:v>8</c:v>
                </c:pt>
              </c:numCache>
            </c:numRef>
          </c:cat>
          <c:val>
            <c:numRef>
              <c:f>'Neumáticos de 2023 (V. 18O22)'!$E$75:$AJ$75</c:f>
              <c:numCache>
                <c:formatCode>0.00E+00</c:formatCode>
                <c:ptCount val="32"/>
                <c:pt idx="0">
                  <c:v>5.5177876425071915E-9</c:v>
                </c:pt>
                <c:pt idx="1">
                  <c:v>4.6548161154806399E-9</c:v>
                </c:pt>
                <c:pt idx="2">
                  <c:v>3.9225978501236716E-9</c:v>
                </c:pt>
                <c:pt idx="3">
                  <c:v>3.3995848034406671E-9</c:v>
                </c:pt>
                <c:pt idx="4">
                  <c:v>2.9288730614254982E-9</c:v>
                </c:pt>
                <c:pt idx="5">
                  <c:v>2.5549187330471274E-9</c:v>
                </c:pt>
                <c:pt idx="6">
                  <c:v>2.1391233609342182E-9</c:v>
                </c:pt>
                <c:pt idx="7">
                  <c:v>1.7860895544230318E-9</c:v>
                </c:pt>
                <c:pt idx="8">
                  <c:v>1.4696666611795661E-9</c:v>
                </c:pt>
                <c:pt idx="9">
                  <c:v>1.1558588331696793E-9</c:v>
                </c:pt>
                <c:pt idx="10">
                  <c:v>9.1527283169557403E-10</c:v>
                </c:pt>
                <c:pt idx="11">
                  <c:v>7.5313878722377945E-10</c:v>
                </c:pt>
                <c:pt idx="12">
                  <c:v>6.0669513415247067E-10</c:v>
                </c:pt>
                <c:pt idx="13">
                  <c:v>5.2824317714998201E-10</c:v>
                </c:pt>
                <c:pt idx="14">
                  <c:v>4.968623943490527E-10</c:v>
                </c:pt>
                <c:pt idx="15">
                  <c:v>4.837870681818652E-10</c:v>
                </c:pt>
                <c:pt idx="16">
                  <c:v>4.9163226388215892E-10</c:v>
                </c:pt>
                <c:pt idx="17">
                  <c:v>5.0993772051608747E-10</c:v>
                </c:pt>
                <c:pt idx="18">
                  <c:v>5.439335685504677E-10</c:v>
                </c:pt>
                <c:pt idx="19">
                  <c:v>5.9361980798530871E-10</c:v>
                </c:pt>
                <c:pt idx="20">
                  <c:v>6.6422656928764789E-10</c:v>
                </c:pt>
                <c:pt idx="21">
                  <c:v>7.7144424385759767E-10</c:v>
                </c:pt>
                <c:pt idx="22">
                  <c:v>8.8127698366109195E-10</c:v>
                </c:pt>
                <c:pt idx="23">
                  <c:v>9.9633985393141228E-10</c:v>
                </c:pt>
                <c:pt idx="24">
                  <c:v>1.1218629851354519E-9</c:v>
                </c:pt>
                <c:pt idx="25">
                  <c:v>1.3258380733418359E-9</c:v>
                </c:pt>
                <c:pt idx="26">
                  <c:v>1.5899596619167035E-9</c:v>
                </c:pt>
                <c:pt idx="27">
                  <c:v>1.9769893164623724E-9</c:v>
                </c:pt>
                <c:pt idx="28">
                  <c:v>2.5549187330471274E-9</c:v>
                </c:pt>
                <c:pt idx="29">
                  <c:v>3.3472834987722406E-9</c:v>
                </c:pt>
                <c:pt idx="30">
                  <c:v>3.844145893121581E-9</c:v>
                </c:pt>
                <c:pt idx="31">
                  <c:v>4.3410082874698192E-9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CA2D-4C1D-83D3-E8E0E069A38A}"/>
            </c:ext>
          </c:extLst>
        </c:ser>
        <c:ser>
          <c:idx val="12"/>
          <c:order val="5"/>
          <c:tx>
            <c:strRef>
              <c:f>'Neumáticos de 2023 (V. 18O22)'!$D$76</c:f>
              <c:strCache>
                <c:ptCount val="1"/>
                <c:pt idx="0">
                  <c:v>INT</c:v>
                </c:pt>
              </c:strCache>
            </c:strRef>
          </c:tx>
          <c:marker>
            <c:symbol val="none"/>
          </c:marker>
          <c:cat>
            <c:numRef>
              <c:f>'Neumáticos de 2023 (V. 18O22)'!$E$70:$AJ$70</c:f>
              <c:numCache>
                <c:formatCode>General</c:formatCode>
                <c:ptCount val="32"/>
                <c:pt idx="0">
                  <c:v>-7.5</c:v>
                </c:pt>
                <c:pt idx="1">
                  <c:v>-7</c:v>
                </c:pt>
                <c:pt idx="2">
                  <c:v>-6.5</c:v>
                </c:pt>
                <c:pt idx="3">
                  <c:v>-6</c:v>
                </c:pt>
                <c:pt idx="4">
                  <c:v>-5.5</c:v>
                </c:pt>
                <c:pt idx="5">
                  <c:v>-5</c:v>
                </c:pt>
                <c:pt idx="6">
                  <c:v>-4.5</c:v>
                </c:pt>
                <c:pt idx="7">
                  <c:v>-4</c:v>
                </c:pt>
                <c:pt idx="8">
                  <c:v>-3.5</c:v>
                </c:pt>
                <c:pt idx="9">
                  <c:v>-3</c:v>
                </c:pt>
                <c:pt idx="10">
                  <c:v>-2.5</c:v>
                </c:pt>
                <c:pt idx="11">
                  <c:v>-2</c:v>
                </c:pt>
                <c:pt idx="12">
                  <c:v>-1.5</c:v>
                </c:pt>
                <c:pt idx="13">
                  <c:v>-1</c:v>
                </c:pt>
                <c:pt idx="14">
                  <c:v>-0.5</c:v>
                </c:pt>
                <c:pt idx="15">
                  <c:v>0</c:v>
                </c:pt>
                <c:pt idx="16">
                  <c:v>0.5</c:v>
                </c:pt>
                <c:pt idx="17">
                  <c:v>1</c:v>
                </c:pt>
                <c:pt idx="18">
                  <c:v>1.5</c:v>
                </c:pt>
                <c:pt idx="19">
                  <c:v>2</c:v>
                </c:pt>
                <c:pt idx="20">
                  <c:v>2.5</c:v>
                </c:pt>
                <c:pt idx="21">
                  <c:v>3</c:v>
                </c:pt>
                <c:pt idx="22">
                  <c:v>3.5</c:v>
                </c:pt>
                <c:pt idx="23">
                  <c:v>4</c:v>
                </c:pt>
                <c:pt idx="24">
                  <c:v>4.5</c:v>
                </c:pt>
                <c:pt idx="25">
                  <c:v>5</c:v>
                </c:pt>
                <c:pt idx="26">
                  <c:v>5.5</c:v>
                </c:pt>
                <c:pt idx="27">
                  <c:v>6</c:v>
                </c:pt>
                <c:pt idx="28">
                  <c:v>6.5</c:v>
                </c:pt>
                <c:pt idx="29">
                  <c:v>7</c:v>
                </c:pt>
                <c:pt idx="30">
                  <c:v>7.5</c:v>
                </c:pt>
                <c:pt idx="31">
                  <c:v>8</c:v>
                </c:pt>
              </c:numCache>
            </c:numRef>
          </c:cat>
          <c:val>
            <c:numRef>
              <c:f>'Neumáticos de 2023 (V. 18O22)'!$E$76:$AJ$76</c:f>
              <c:numCache>
                <c:formatCode>0.00E+00</c:formatCode>
                <c:ptCount val="32"/>
                <c:pt idx="0">
                  <c:v>7.8482365757591098E-10</c:v>
                </c:pt>
                <c:pt idx="1">
                  <c:v>6.6207872534848981E-10</c:v>
                </c:pt>
                <c:pt idx="2">
                  <c:v>5.5793151012506584E-10</c:v>
                </c:pt>
                <c:pt idx="3">
                  <c:v>4.8354064210841196E-10</c:v>
                </c:pt>
                <c:pt idx="4">
                  <c:v>4.1658886089335738E-10</c:v>
                </c:pt>
                <c:pt idx="5">
                  <c:v>3.6339939026144675E-10</c:v>
                </c:pt>
                <c:pt idx="6">
                  <c:v>3.0425865018821815E-10</c:v>
                </c:pt>
                <c:pt idx="7">
                  <c:v>2.5404481427695427E-10</c:v>
                </c:pt>
                <c:pt idx="8">
                  <c:v>2.0903833912684343E-10</c:v>
                </c:pt>
                <c:pt idx="9">
                  <c:v>1.6440381831683914E-10</c:v>
                </c:pt>
                <c:pt idx="10">
                  <c:v>1.3018401902918925E-10</c:v>
                </c:pt>
                <c:pt idx="11">
                  <c:v>1.0712284994401757E-10</c:v>
                </c:pt>
                <c:pt idx="12">
                  <c:v>8.6293406899344878E-11</c:v>
                </c:pt>
                <c:pt idx="13">
                  <c:v>7.5134776696841396E-11</c:v>
                </c:pt>
                <c:pt idx="14">
                  <c:v>7.0671324615849397E-11</c:v>
                </c:pt>
                <c:pt idx="15">
                  <c:v>6.8811552915417077E-11</c:v>
                </c:pt>
                <c:pt idx="16">
                  <c:v>6.9927415935673801E-11</c:v>
                </c:pt>
                <c:pt idx="17">
                  <c:v>7.2531096316260015E-11</c:v>
                </c:pt>
                <c:pt idx="18">
                  <c:v>7.7366502737340394E-11</c:v>
                </c:pt>
                <c:pt idx="19">
                  <c:v>8.4433635198916178E-11</c:v>
                </c:pt>
                <c:pt idx="20">
                  <c:v>9.4476402381183435E-11</c:v>
                </c:pt>
                <c:pt idx="21">
                  <c:v>1.0972653032458808E-10</c:v>
                </c:pt>
                <c:pt idx="22">
                  <c:v>1.2534861260809442E-10</c:v>
                </c:pt>
                <c:pt idx="23">
                  <c:v>1.417146035717667E-10</c:v>
                </c:pt>
                <c:pt idx="24">
                  <c:v>1.595684118957805E-10</c:v>
                </c:pt>
                <c:pt idx="25">
                  <c:v>1.885808504222772E-10</c:v>
                </c:pt>
                <c:pt idx="26">
                  <c:v>2.2614823877068037E-10</c:v>
                </c:pt>
                <c:pt idx="27">
                  <c:v>2.8119748110303921E-10</c:v>
                </c:pt>
                <c:pt idx="28">
                  <c:v>3.6339939026144675E-10</c:v>
                </c:pt>
                <c:pt idx="29">
                  <c:v>4.7610155530672864E-10</c:v>
                </c:pt>
                <c:pt idx="30">
                  <c:v>5.4677287992261909E-10</c:v>
                </c:pt>
                <c:pt idx="31">
                  <c:v>6.1744420453835268E-10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CA2D-4C1D-83D3-E8E0E069A38A}"/>
            </c:ext>
          </c:extLst>
        </c:ser>
        <c:ser>
          <c:idx val="13"/>
          <c:order val="6"/>
          <c:tx>
            <c:strRef>
              <c:f>'Neumáticos de 2023 (V. 18O22)'!$D$77</c:f>
              <c:strCache>
                <c:ptCount val="1"/>
                <c:pt idx="0">
                  <c:v>WET</c:v>
                </c:pt>
              </c:strCache>
            </c:strRef>
          </c:tx>
          <c:marker>
            <c:symbol val="none"/>
          </c:marker>
          <c:cat>
            <c:numRef>
              <c:f>'Neumáticos de 2023 (V. 18O22)'!$E$70:$AJ$70</c:f>
              <c:numCache>
                <c:formatCode>General</c:formatCode>
                <c:ptCount val="32"/>
                <c:pt idx="0">
                  <c:v>-7.5</c:v>
                </c:pt>
                <c:pt idx="1">
                  <c:v>-7</c:v>
                </c:pt>
                <c:pt idx="2">
                  <c:v>-6.5</c:v>
                </c:pt>
                <c:pt idx="3">
                  <c:v>-6</c:v>
                </c:pt>
                <c:pt idx="4">
                  <c:v>-5.5</c:v>
                </c:pt>
                <c:pt idx="5">
                  <c:v>-5</c:v>
                </c:pt>
                <c:pt idx="6">
                  <c:v>-4.5</c:v>
                </c:pt>
                <c:pt idx="7">
                  <c:v>-4</c:v>
                </c:pt>
                <c:pt idx="8">
                  <c:v>-3.5</c:v>
                </c:pt>
                <c:pt idx="9">
                  <c:v>-3</c:v>
                </c:pt>
                <c:pt idx="10">
                  <c:v>-2.5</c:v>
                </c:pt>
                <c:pt idx="11">
                  <c:v>-2</c:v>
                </c:pt>
                <c:pt idx="12">
                  <c:v>-1.5</c:v>
                </c:pt>
                <c:pt idx="13">
                  <c:v>-1</c:v>
                </c:pt>
                <c:pt idx="14">
                  <c:v>-0.5</c:v>
                </c:pt>
                <c:pt idx="15">
                  <c:v>0</c:v>
                </c:pt>
                <c:pt idx="16">
                  <c:v>0.5</c:v>
                </c:pt>
                <c:pt idx="17">
                  <c:v>1</c:v>
                </c:pt>
                <c:pt idx="18">
                  <c:v>1.5</c:v>
                </c:pt>
                <c:pt idx="19">
                  <c:v>2</c:v>
                </c:pt>
                <c:pt idx="20">
                  <c:v>2.5</c:v>
                </c:pt>
                <c:pt idx="21">
                  <c:v>3</c:v>
                </c:pt>
                <c:pt idx="22">
                  <c:v>3.5</c:v>
                </c:pt>
                <c:pt idx="23">
                  <c:v>4</c:v>
                </c:pt>
                <c:pt idx="24">
                  <c:v>4.5</c:v>
                </c:pt>
                <c:pt idx="25">
                  <c:v>5</c:v>
                </c:pt>
                <c:pt idx="26">
                  <c:v>5.5</c:v>
                </c:pt>
                <c:pt idx="27">
                  <c:v>6</c:v>
                </c:pt>
                <c:pt idx="28">
                  <c:v>6.5</c:v>
                </c:pt>
                <c:pt idx="29">
                  <c:v>7</c:v>
                </c:pt>
                <c:pt idx="30">
                  <c:v>7.5</c:v>
                </c:pt>
                <c:pt idx="31">
                  <c:v>8</c:v>
                </c:pt>
              </c:numCache>
            </c:numRef>
          </c:cat>
          <c:val>
            <c:numRef>
              <c:f>'Neumáticos de 2023 (V. 18O22)'!$E$77:$AJ$77</c:f>
              <c:numCache>
                <c:formatCode>0.00E+00</c:formatCode>
                <c:ptCount val="32"/>
                <c:pt idx="0">
                  <c:v>1.2086284326669029E-9</c:v>
                </c:pt>
                <c:pt idx="1">
                  <c:v>1.0196012370366743E-9</c:v>
                </c:pt>
                <c:pt idx="2">
                  <c:v>8.5921452559260146E-10</c:v>
                </c:pt>
                <c:pt idx="3">
                  <c:v>7.4465258884695445E-10</c:v>
                </c:pt>
                <c:pt idx="4">
                  <c:v>6.4154684577577033E-10</c:v>
                </c:pt>
                <c:pt idx="5">
                  <c:v>5.5963506100262796E-10</c:v>
                </c:pt>
                <c:pt idx="6">
                  <c:v>4.6855832128985597E-10</c:v>
                </c:pt>
                <c:pt idx="7">
                  <c:v>3.9122901398650958E-10</c:v>
                </c:pt>
                <c:pt idx="8">
                  <c:v>3.2191904225533888E-10</c:v>
                </c:pt>
                <c:pt idx="9">
                  <c:v>2.5318188020793227E-10</c:v>
                </c:pt>
                <c:pt idx="10">
                  <c:v>2.0048338930495146E-10</c:v>
                </c:pt>
                <c:pt idx="11">
                  <c:v>1.6496918891378707E-10</c:v>
                </c:pt>
                <c:pt idx="12">
                  <c:v>1.3289184662499111E-10</c:v>
                </c:pt>
                <c:pt idx="13">
                  <c:v>1.1570755611313575E-10</c:v>
                </c:pt>
                <c:pt idx="14">
                  <c:v>1.0883383990840807E-10</c:v>
                </c:pt>
                <c:pt idx="15">
                  <c:v>1.059697914897423E-10</c:v>
                </c:pt>
                <c:pt idx="16">
                  <c:v>1.0768822054093766E-10</c:v>
                </c:pt>
                <c:pt idx="17">
                  <c:v>1.1169788832704043E-10</c:v>
                </c:pt>
                <c:pt idx="18">
                  <c:v>1.1914441421550422E-10</c:v>
                </c:pt>
                <c:pt idx="19">
                  <c:v>1.3002779820633092E-10</c:v>
                </c:pt>
                <c:pt idx="20">
                  <c:v>1.454936596670225E-10</c:v>
                </c:pt>
                <c:pt idx="21">
                  <c:v>1.6897885669986566E-10</c:v>
                </c:pt>
                <c:pt idx="22">
                  <c:v>1.9303686341646542E-10</c:v>
                </c:pt>
                <c:pt idx="23">
                  <c:v>2.1824048950052071E-10</c:v>
                </c:pt>
                <c:pt idx="24">
                  <c:v>2.4573535431950199E-10</c:v>
                </c:pt>
                <c:pt idx="25">
                  <c:v>2.9041450965030688E-10</c:v>
                </c:pt>
                <c:pt idx="26">
                  <c:v>3.4826828770684778E-10</c:v>
                </c:pt>
                <c:pt idx="27">
                  <c:v>4.3304412089868038E-10</c:v>
                </c:pt>
                <c:pt idx="28">
                  <c:v>5.5963506100262796E-10</c:v>
                </c:pt>
                <c:pt idx="29">
                  <c:v>7.3319639517236208E-10</c:v>
                </c:pt>
                <c:pt idx="30">
                  <c:v>8.4203023508083338E-10</c:v>
                </c:pt>
                <c:pt idx="31">
                  <c:v>9.5086407498906324E-10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CA2D-4C1D-83D3-E8E0E069A38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85680904"/>
        <c:axId val="685678608"/>
      </c:lineChart>
      <c:catAx>
        <c:axId val="68568090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685678608"/>
        <c:crosses val="autoZero"/>
        <c:auto val="1"/>
        <c:lblAlgn val="ctr"/>
        <c:lblOffset val="100"/>
        <c:noMultiLvlLbl val="0"/>
      </c:catAx>
      <c:valAx>
        <c:axId val="685678608"/>
        <c:scaling>
          <c:orientation val="minMax"/>
          <c:max val="6.0000000000000024E-9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E+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685680904"/>
        <c:crosses val="autoZero"/>
        <c:crossBetween val="between"/>
      </c:valAx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ES"/>
        </a:p>
      </c:txPr>
    </c:legend>
    <c:plotVisOnly val="1"/>
    <c:dispBlanksAs val="gap"/>
    <c:showDLblsOverMax val="0"/>
    <c:extLst/>
  </c:chart>
  <c:txPr>
    <a:bodyPr/>
    <a:lstStyle/>
    <a:p>
      <a:pPr>
        <a:defRPr/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Abrasión</a:t>
            </a:r>
            <a:r>
              <a:rPr lang="es-ES" baseline="0"/>
              <a:t> FRONT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lineChart>
        <c:grouping val="standard"/>
        <c:varyColors val="0"/>
        <c:ser>
          <c:idx val="7"/>
          <c:order val="0"/>
          <c:tx>
            <c:strRef>
              <c:f>'Neumáticos de 2023 (V. 18O22)'!$D$61</c:f>
              <c:strCache>
                <c:ptCount val="1"/>
                <c:pt idx="0">
                  <c:v>C1</c:v>
                </c:pt>
              </c:strCache>
            </c:strRef>
          </c:tx>
          <c:marker>
            <c:symbol val="none"/>
          </c:marker>
          <c:cat>
            <c:numRef>
              <c:f>'Neumáticos de 2023 (V. 18O22)'!$E$60:$AJ$60</c:f>
              <c:numCache>
                <c:formatCode>General</c:formatCode>
                <c:ptCount val="32"/>
                <c:pt idx="0">
                  <c:v>-7.5</c:v>
                </c:pt>
                <c:pt idx="1">
                  <c:v>-7</c:v>
                </c:pt>
                <c:pt idx="2">
                  <c:v>-6.5</c:v>
                </c:pt>
                <c:pt idx="3">
                  <c:v>-6</c:v>
                </c:pt>
                <c:pt idx="4">
                  <c:v>-5.5</c:v>
                </c:pt>
                <c:pt idx="5">
                  <c:v>-5</c:v>
                </c:pt>
                <c:pt idx="6">
                  <c:v>-4.5</c:v>
                </c:pt>
                <c:pt idx="7">
                  <c:v>-4</c:v>
                </c:pt>
                <c:pt idx="8">
                  <c:v>-3.5</c:v>
                </c:pt>
                <c:pt idx="9">
                  <c:v>-3</c:v>
                </c:pt>
                <c:pt idx="10">
                  <c:v>-2.5</c:v>
                </c:pt>
                <c:pt idx="11">
                  <c:v>-2</c:v>
                </c:pt>
                <c:pt idx="12">
                  <c:v>-1.5</c:v>
                </c:pt>
                <c:pt idx="13">
                  <c:v>-1</c:v>
                </c:pt>
                <c:pt idx="14">
                  <c:v>-0.5</c:v>
                </c:pt>
                <c:pt idx="15">
                  <c:v>0</c:v>
                </c:pt>
                <c:pt idx="16">
                  <c:v>0.5</c:v>
                </c:pt>
                <c:pt idx="17">
                  <c:v>1</c:v>
                </c:pt>
                <c:pt idx="18">
                  <c:v>1.5</c:v>
                </c:pt>
                <c:pt idx="19">
                  <c:v>2</c:v>
                </c:pt>
                <c:pt idx="20">
                  <c:v>2.5</c:v>
                </c:pt>
                <c:pt idx="21">
                  <c:v>3</c:v>
                </c:pt>
                <c:pt idx="22">
                  <c:v>3.5</c:v>
                </c:pt>
                <c:pt idx="23">
                  <c:v>4</c:v>
                </c:pt>
                <c:pt idx="24">
                  <c:v>4.5</c:v>
                </c:pt>
                <c:pt idx="25">
                  <c:v>5</c:v>
                </c:pt>
                <c:pt idx="26">
                  <c:v>5.5</c:v>
                </c:pt>
                <c:pt idx="27">
                  <c:v>6</c:v>
                </c:pt>
                <c:pt idx="28">
                  <c:v>6.5</c:v>
                </c:pt>
                <c:pt idx="29">
                  <c:v>7</c:v>
                </c:pt>
                <c:pt idx="30">
                  <c:v>7.5</c:v>
                </c:pt>
                <c:pt idx="31">
                  <c:v>8</c:v>
                </c:pt>
              </c:numCache>
            </c:numRef>
          </c:cat>
          <c:val>
            <c:numRef>
              <c:f>'Neumáticos de 2023 (V. 18O22)'!$E$61:$AJ$61</c:f>
              <c:numCache>
                <c:formatCode>0.00E+00</c:formatCode>
                <c:ptCount val="32"/>
                <c:pt idx="0">
                  <c:v>6.7596375808019828E-10</c:v>
                </c:pt>
                <c:pt idx="1">
                  <c:v>5.7024430776435317E-10</c:v>
                </c:pt>
                <c:pt idx="2">
                  <c:v>4.8054295598123422E-10</c:v>
                </c:pt>
                <c:pt idx="3">
                  <c:v>4.1647056185038682E-10</c:v>
                </c:pt>
                <c:pt idx="4">
                  <c:v>3.5880540713264458E-10</c:v>
                </c:pt>
                <c:pt idx="5">
                  <c:v>3.1299364532870108E-10</c:v>
                </c:pt>
                <c:pt idx="6">
                  <c:v>2.62056091995106E-10</c:v>
                </c:pt>
                <c:pt idx="7">
                  <c:v>2.1880722595716981E-10</c:v>
                </c:pt>
                <c:pt idx="8">
                  <c:v>1.8004342750764413E-10</c:v>
                </c:pt>
                <c:pt idx="9">
                  <c:v>1.4159999102913564E-10</c:v>
                </c:pt>
                <c:pt idx="10">
                  <c:v>1.1212668972895779E-10</c:v>
                </c:pt>
                <c:pt idx="11">
                  <c:v>9.2264247548396747E-11</c:v>
                </c:pt>
                <c:pt idx="12">
                  <c:v>7.4323977191767333E-11</c:v>
                </c:pt>
                <c:pt idx="13">
                  <c:v>6.4713118072135506E-11</c:v>
                </c:pt>
                <c:pt idx="14">
                  <c:v>6.0868774424283537E-11</c:v>
                </c:pt>
                <c:pt idx="15">
                  <c:v>5.9266964571016578E-11</c:v>
                </c:pt>
                <c:pt idx="16">
                  <c:v>6.0228050482984253E-11</c:v>
                </c:pt>
                <c:pt idx="17">
                  <c:v>6.2470584277556144E-11</c:v>
                </c:pt>
                <c:pt idx="18">
                  <c:v>6.6635289896061509E-11</c:v>
                </c:pt>
                <c:pt idx="19">
                  <c:v>7.2722167338485356E-11</c:v>
                </c:pt>
                <c:pt idx="20">
                  <c:v>8.1371940546155106E-11</c:v>
                </c:pt>
                <c:pt idx="21">
                  <c:v>9.4506781343347487E-11</c:v>
                </c:pt>
                <c:pt idx="22">
                  <c:v>1.079619841100773E-10</c:v>
                </c:pt>
                <c:pt idx="23">
                  <c:v>1.220579108188435E-10</c:v>
                </c:pt>
                <c:pt idx="24">
                  <c:v>1.3743528541025514E-10</c:v>
                </c:pt>
                <c:pt idx="25">
                  <c:v>1.6242351912126487E-10</c:v>
                </c:pt>
                <c:pt idx="26">
                  <c:v>1.9478007815772463E-10</c:v>
                </c:pt>
                <c:pt idx="27">
                  <c:v>2.4219364981453183E-10</c:v>
                </c:pt>
                <c:pt idx="28">
                  <c:v>3.1299364532870108E-10</c:v>
                </c:pt>
                <c:pt idx="29">
                  <c:v>4.1006332243733775E-10</c:v>
                </c:pt>
                <c:pt idx="30">
                  <c:v>4.7093209686159496E-10</c:v>
                </c:pt>
                <c:pt idx="31">
                  <c:v>5.3180087128590842E-10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687-47E8-AAB5-4F7D9232F2BB}"/>
            </c:ext>
          </c:extLst>
        </c:ser>
        <c:ser>
          <c:idx val="8"/>
          <c:order val="1"/>
          <c:tx>
            <c:strRef>
              <c:f>'Neumáticos de 2023 (V. 18O22)'!$D$62</c:f>
              <c:strCache>
                <c:ptCount val="1"/>
                <c:pt idx="0">
                  <c:v>C2</c:v>
                </c:pt>
              </c:strCache>
            </c:strRef>
          </c:tx>
          <c:marker>
            <c:symbol val="none"/>
          </c:marker>
          <c:cat>
            <c:numRef>
              <c:f>'Neumáticos de 2023 (V. 18O22)'!$E$60:$AJ$60</c:f>
              <c:numCache>
                <c:formatCode>General</c:formatCode>
                <c:ptCount val="32"/>
                <c:pt idx="0">
                  <c:v>-7.5</c:v>
                </c:pt>
                <c:pt idx="1">
                  <c:v>-7</c:v>
                </c:pt>
                <c:pt idx="2">
                  <c:v>-6.5</c:v>
                </c:pt>
                <c:pt idx="3">
                  <c:v>-6</c:v>
                </c:pt>
                <c:pt idx="4">
                  <c:v>-5.5</c:v>
                </c:pt>
                <c:pt idx="5">
                  <c:v>-5</c:v>
                </c:pt>
                <c:pt idx="6">
                  <c:v>-4.5</c:v>
                </c:pt>
                <c:pt idx="7">
                  <c:v>-4</c:v>
                </c:pt>
                <c:pt idx="8">
                  <c:v>-3.5</c:v>
                </c:pt>
                <c:pt idx="9">
                  <c:v>-3</c:v>
                </c:pt>
                <c:pt idx="10">
                  <c:v>-2.5</c:v>
                </c:pt>
                <c:pt idx="11">
                  <c:v>-2</c:v>
                </c:pt>
                <c:pt idx="12">
                  <c:v>-1.5</c:v>
                </c:pt>
                <c:pt idx="13">
                  <c:v>-1</c:v>
                </c:pt>
                <c:pt idx="14">
                  <c:v>-0.5</c:v>
                </c:pt>
                <c:pt idx="15">
                  <c:v>0</c:v>
                </c:pt>
                <c:pt idx="16">
                  <c:v>0.5</c:v>
                </c:pt>
                <c:pt idx="17">
                  <c:v>1</c:v>
                </c:pt>
                <c:pt idx="18">
                  <c:v>1.5</c:v>
                </c:pt>
                <c:pt idx="19">
                  <c:v>2</c:v>
                </c:pt>
                <c:pt idx="20">
                  <c:v>2.5</c:v>
                </c:pt>
                <c:pt idx="21">
                  <c:v>3</c:v>
                </c:pt>
                <c:pt idx="22">
                  <c:v>3.5</c:v>
                </c:pt>
                <c:pt idx="23">
                  <c:v>4</c:v>
                </c:pt>
                <c:pt idx="24">
                  <c:v>4.5</c:v>
                </c:pt>
                <c:pt idx="25">
                  <c:v>5</c:v>
                </c:pt>
                <c:pt idx="26">
                  <c:v>5.5</c:v>
                </c:pt>
                <c:pt idx="27">
                  <c:v>6</c:v>
                </c:pt>
                <c:pt idx="28">
                  <c:v>6.5</c:v>
                </c:pt>
                <c:pt idx="29">
                  <c:v>7</c:v>
                </c:pt>
                <c:pt idx="30">
                  <c:v>7.5</c:v>
                </c:pt>
                <c:pt idx="31">
                  <c:v>8</c:v>
                </c:pt>
              </c:numCache>
            </c:numRef>
          </c:cat>
          <c:val>
            <c:numRef>
              <c:f>'Neumáticos de 2023 (V. 18O22)'!$E$62:$AJ$62</c:f>
              <c:numCache>
                <c:formatCode>0.00E+00</c:formatCode>
                <c:ptCount val="32"/>
                <c:pt idx="0">
                  <c:v>1.0139456371202975E-9</c:v>
                </c:pt>
                <c:pt idx="1">
                  <c:v>8.5536646164652975E-10</c:v>
                </c:pt>
                <c:pt idx="2">
                  <c:v>7.2081443397185133E-10</c:v>
                </c:pt>
                <c:pt idx="3">
                  <c:v>6.2470584277558023E-10</c:v>
                </c:pt>
                <c:pt idx="4">
                  <c:v>5.382081106989669E-10</c:v>
                </c:pt>
                <c:pt idx="5">
                  <c:v>4.6949046799305162E-10</c:v>
                </c:pt>
                <c:pt idx="6">
                  <c:v>3.9308413799265898E-10</c:v>
                </c:pt>
                <c:pt idx="7">
                  <c:v>3.2821083893575471E-10</c:v>
                </c:pt>
                <c:pt idx="8">
                  <c:v>2.7006514126146619E-10</c:v>
                </c:pt>
                <c:pt idx="9">
                  <c:v>2.1239998654370345E-10</c:v>
                </c:pt>
                <c:pt idx="10">
                  <c:v>1.6819003459343669E-10</c:v>
                </c:pt>
                <c:pt idx="11">
                  <c:v>1.3839637132259513E-10</c:v>
                </c:pt>
                <c:pt idx="12">
                  <c:v>1.1148596578765101E-10</c:v>
                </c:pt>
                <c:pt idx="13">
                  <c:v>9.7069677108203258E-11</c:v>
                </c:pt>
                <c:pt idx="14">
                  <c:v>9.1303161636425312E-11</c:v>
                </c:pt>
                <c:pt idx="15">
                  <c:v>8.8900446856524868E-11</c:v>
                </c:pt>
                <c:pt idx="16">
                  <c:v>9.0342075724476379E-11</c:v>
                </c:pt>
                <c:pt idx="17">
                  <c:v>9.3705876416334222E-11</c:v>
                </c:pt>
                <c:pt idx="18">
                  <c:v>9.995293484409227E-11</c:v>
                </c:pt>
                <c:pt idx="19">
                  <c:v>1.0908325100772803E-10</c:v>
                </c:pt>
                <c:pt idx="20">
                  <c:v>1.2205791081923266E-10</c:v>
                </c:pt>
                <c:pt idx="21">
                  <c:v>1.4176017201502124E-10</c:v>
                </c:pt>
                <c:pt idx="22">
                  <c:v>1.6194297616511595E-10</c:v>
                </c:pt>
                <c:pt idx="23">
                  <c:v>1.8308686622826524E-10</c:v>
                </c:pt>
                <c:pt idx="24">
                  <c:v>2.0615292811538272E-10</c:v>
                </c:pt>
                <c:pt idx="25">
                  <c:v>2.4363527868189732E-10</c:v>
                </c:pt>
                <c:pt idx="26">
                  <c:v>2.9217011723658696E-10</c:v>
                </c:pt>
                <c:pt idx="27">
                  <c:v>3.6329047472179775E-10</c:v>
                </c:pt>
                <c:pt idx="28">
                  <c:v>4.6949046799305162E-10</c:v>
                </c:pt>
                <c:pt idx="29">
                  <c:v>6.1509498365600663E-10</c:v>
                </c:pt>
                <c:pt idx="30">
                  <c:v>7.0639814529239249E-10</c:v>
                </c:pt>
                <c:pt idx="31">
                  <c:v>7.9770130692886263E-10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687-47E8-AAB5-4F7D9232F2BB}"/>
            </c:ext>
          </c:extLst>
        </c:ser>
        <c:ser>
          <c:idx val="9"/>
          <c:order val="2"/>
          <c:tx>
            <c:strRef>
              <c:f>'Neumáticos de 2023 (V. 18O22)'!$D$63</c:f>
              <c:strCache>
                <c:ptCount val="1"/>
                <c:pt idx="0">
                  <c:v>C3</c:v>
                </c:pt>
              </c:strCache>
            </c:strRef>
          </c:tx>
          <c:marker>
            <c:symbol val="none"/>
          </c:marker>
          <c:cat>
            <c:numRef>
              <c:f>'Neumáticos de 2023 (V. 18O22)'!$E$60:$AJ$60</c:f>
              <c:numCache>
                <c:formatCode>General</c:formatCode>
                <c:ptCount val="32"/>
                <c:pt idx="0">
                  <c:v>-7.5</c:v>
                </c:pt>
                <c:pt idx="1">
                  <c:v>-7</c:v>
                </c:pt>
                <c:pt idx="2">
                  <c:v>-6.5</c:v>
                </c:pt>
                <c:pt idx="3">
                  <c:v>-6</c:v>
                </c:pt>
                <c:pt idx="4">
                  <c:v>-5.5</c:v>
                </c:pt>
                <c:pt idx="5">
                  <c:v>-5</c:v>
                </c:pt>
                <c:pt idx="6">
                  <c:v>-4.5</c:v>
                </c:pt>
                <c:pt idx="7">
                  <c:v>-4</c:v>
                </c:pt>
                <c:pt idx="8">
                  <c:v>-3.5</c:v>
                </c:pt>
                <c:pt idx="9">
                  <c:v>-3</c:v>
                </c:pt>
                <c:pt idx="10">
                  <c:v>-2.5</c:v>
                </c:pt>
                <c:pt idx="11">
                  <c:v>-2</c:v>
                </c:pt>
                <c:pt idx="12">
                  <c:v>-1.5</c:v>
                </c:pt>
                <c:pt idx="13">
                  <c:v>-1</c:v>
                </c:pt>
                <c:pt idx="14">
                  <c:v>-0.5</c:v>
                </c:pt>
                <c:pt idx="15">
                  <c:v>0</c:v>
                </c:pt>
                <c:pt idx="16">
                  <c:v>0.5</c:v>
                </c:pt>
                <c:pt idx="17">
                  <c:v>1</c:v>
                </c:pt>
                <c:pt idx="18">
                  <c:v>1.5</c:v>
                </c:pt>
                <c:pt idx="19">
                  <c:v>2</c:v>
                </c:pt>
                <c:pt idx="20">
                  <c:v>2.5</c:v>
                </c:pt>
                <c:pt idx="21">
                  <c:v>3</c:v>
                </c:pt>
                <c:pt idx="22">
                  <c:v>3.5</c:v>
                </c:pt>
                <c:pt idx="23">
                  <c:v>4</c:v>
                </c:pt>
                <c:pt idx="24">
                  <c:v>4.5</c:v>
                </c:pt>
                <c:pt idx="25">
                  <c:v>5</c:v>
                </c:pt>
                <c:pt idx="26">
                  <c:v>5.5</c:v>
                </c:pt>
                <c:pt idx="27">
                  <c:v>6</c:v>
                </c:pt>
                <c:pt idx="28">
                  <c:v>6.5</c:v>
                </c:pt>
                <c:pt idx="29">
                  <c:v>7</c:v>
                </c:pt>
                <c:pt idx="30">
                  <c:v>7.5</c:v>
                </c:pt>
                <c:pt idx="31">
                  <c:v>8</c:v>
                </c:pt>
              </c:numCache>
            </c:numRef>
          </c:cat>
          <c:val>
            <c:numRef>
              <c:f>'Neumáticos de 2023 (V. 18O22)'!$E$63:$AJ$63</c:f>
              <c:numCache>
                <c:formatCode>0.00E+00</c:formatCode>
                <c:ptCount val="32"/>
                <c:pt idx="0">
                  <c:v>1.5209184556804462E-9</c:v>
                </c:pt>
                <c:pt idx="1">
                  <c:v>1.2830496924697947E-9</c:v>
                </c:pt>
                <c:pt idx="2">
                  <c:v>1.0812216509577769E-9</c:v>
                </c:pt>
                <c:pt idx="3">
                  <c:v>9.3705876416337035E-10</c:v>
                </c:pt>
                <c:pt idx="4">
                  <c:v>8.073121660484504E-10</c:v>
                </c:pt>
                <c:pt idx="5">
                  <c:v>7.0423570198957742E-10</c:v>
                </c:pt>
                <c:pt idx="6">
                  <c:v>5.8962620698898847E-10</c:v>
                </c:pt>
                <c:pt idx="7">
                  <c:v>4.923162584036321E-10</c:v>
                </c:pt>
                <c:pt idx="8">
                  <c:v>4.0509771189219929E-10</c:v>
                </c:pt>
                <c:pt idx="9">
                  <c:v>3.1859997981555519E-10</c:v>
                </c:pt>
                <c:pt idx="10">
                  <c:v>2.5228505189015504E-10</c:v>
                </c:pt>
                <c:pt idx="11">
                  <c:v>2.0759455698389269E-10</c:v>
                </c:pt>
                <c:pt idx="12">
                  <c:v>1.6722894868147651E-10</c:v>
                </c:pt>
                <c:pt idx="13">
                  <c:v>1.456045156623049E-10</c:v>
                </c:pt>
                <c:pt idx="14">
                  <c:v>1.3695474245463797E-10</c:v>
                </c:pt>
                <c:pt idx="15">
                  <c:v>1.3335067028478729E-10</c:v>
                </c:pt>
                <c:pt idx="16">
                  <c:v>1.3551311358671457E-10</c:v>
                </c:pt>
                <c:pt idx="17">
                  <c:v>1.4055881462450133E-10</c:v>
                </c:pt>
                <c:pt idx="18">
                  <c:v>1.4992940226613841E-10</c:v>
                </c:pt>
                <c:pt idx="19">
                  <c:v>1.6362487651159205E-10</c:v>
                </c:pt>
                <c:pt idx="20">
                  <c:v>1.83086866228849E-10</c:v>
                </c:pt>
                <c:pt idx="21">
                  <c:v>2.1264025802253187E-10</c:v>
                </c:pt>
                <c:pt idx="22">
                  <c:v>2.4291446424767394E-10</c:v>
                </c:pt>
                <c:pt idx="23">
                  <c:v>2.7463029934239788E-10</c:v>
                </c:pt>
                <c:pt idx="24">
                  <c:v>3.0922939217307409E-10</c:v>
                </c:pt>
                <c:pt idx="25">
                  <c:v>3.6545291802284601E-10</c:v>
                </c:pt>
                <c:pt idx="26">
                  <c:v>4.3825517585488042E-10</c:v>
                </c:pt>
                <c:pt idx="27">
                  <c:v>5.4493571208269665E-10</c:v>
                </c:pt>
                <c:pt idx="28">
                  <c:v>7.0423570198957742E-10</c:v>
                </c:pt>
                <c:pt idx="29">
                  <c:v>9.2264247548400994E-10</c:v>
                </c:pt>
                <c:pt idx="30">
                  <c:v>1.0595972179385887E-9</c:v>
                </c:pt>
                <c:pt idx="31">
                  <c:v>1.196551960393294E-9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687-47E8-AAB5-4F7D9232F2BB}"/>
            </c:ext>
          </c:extLst>
        </c:ser>
        <c:ser>
          <c:idx val="10"/>
          <c:order val="3"/>
          <c:tx>
            <c:strRef>
              <c:f>'Neumáticos de 2023 (V. 18O22)'!$D$64</c:f>
              <c:strCache>
                <c:ptCount val="1"/>
                <c:pt idx="0">
                  <c:v>C4</c:v>
                </c:pt>
              </c:strCache>
            </c:strRef>
          </c:tx>
          <c:marker>
            <c:symbol val="none"/>
          </c:marker>
          <c:cat>
            <c:numRef>
              <c:f>'Neumáticos de 2023 (V. 18O22)'!$E$60:$AJ$60</c:f>
              <c:numCache>
                <c:formatCode>General</c:formatCode>
                <c:ptCount val="32"/>
                <c:pt idx="0">
                  <c:v>-7.5</c:v>
                </c:pt>
                <c:pt idx="1">
                  <c:v>-7</c:v>
                </c:pt>
                <c:pt idx="2">
                  <c:v>-6.5</c:v>
                </c:pt>
                <c:pt idx="3">
                  <c:v>-6</c:v>
                </c:pt>
                <c:pt idx="4">
                  <c:v>-5.5</c:v>
                </c:pt>
                <c:pt idx="5">
                  <c:v>-5</c:v>
                </c:pt>
                <c:pt idx="6">
                  <c:v>-4.5</c:v>
                </c:pt>
                <c:pt idx="7">
                  <c:v>-4</c:v>
                </c:pt>
                <c:pt idx="8">
                  <c:v>-3.5</c:v>
                </c:pt>
                <c:pt idx="9">
                  <c:v>-3</c:v>
                </c:pt>
                <c:pt idx="10">
                  <c:v>-2.5</c:v>
                </c:pt>
                <c:pt idx="11">
                  <c:v>-2</c:v>
                </c:pt>
                <c:pt idx="12">
                  <c:v>-1.5</c:v>
                </c:pt>
                <c:pt idx="13">
                  <c:v>-1</c:v>
                </c:pt>
                <c:pt idx="14">
                  <c:v>-0.5</c:v>
                </c:pt>
                <c:pt idx="15">
                  <c:v>0</c:v>
                </c:pt>
                <c:pt idx="16">
                  <c:v>0.5</c:v>
                </c:pt>
                <c:pt idx="17">
                  <c:v>1</c:v>
                </c:pt>
                <c:pt idx="18">
                  <c:v>1.5</c:v>
                </c:pt>
                <c:pt idx="19">
                  <c:v>2</c:v>
                </c:pt>
                <c:pt idx="20">
                  <c:v>2.5</c:v>
                </c:pt>
                <c:pt idx="21">
                  <c:v>3</c:v>
                </c:pt>
                <c:pt idx="22">
                  <c:v>3.5</c:v>
                </c:pt>
                <c:pt idx="23">
                  <c:v>4</c:v>
                </c:pt>
                <c:pt idx="24">
                  <c:v>4.5</c:v>
                </c:pt>
                <c:pt idx="25">
                  <c:v>5</c:v>
                </c:pt>
                <c:pt idx="26">
                  <c:v>5.5</c:v>
                </c:pt>
                <c:pt idx="27">
                  <c:v>6</c:v>
                </c:pt>
                <c:pt idx="28">
                  <c:v>6.5</c:v>
                </c:pt>
                <c:pt idx="29">
                  <c:v>7</c:v>
                </c:pt>
                <c:pt idx="30">
                  <c:v>7.5</c:v>
                </c:pt>
                <c:pt idx="31">
                  <c:v>8</c:v>
                </c:pt>
              </c:numCache>
            </c:numRef>
          </c:cat>
          <c:val>
            <c:numRef>
              <c:f>'Neumáticos de 2023 (V. 18O22)'!$E$64:$AJ$64</c:f>
              <c:numCache>
                <c:formatCode>0.00E+00</c:formatCode>
                <c:ptCount val="32"/>
                <c:pt idx="0">
                  <c:v>2.2813776835206691E-9</c:v>
                </c:pt>
                <c:pt idx="1">
                  <c:v>1.9245745387046923E-9</c:v>
                </c:pt>
                <c:pt idx="2">
                  <c:v>1.6218324764366654E-9</c:v>
                </c:pt>
                <c:pt idx="3">
                  <c:v>1.4055881462450555E-9</c:v>
                </c:pt>
                <c:pt idx="4">
                  <c:v>1.2109682490726756E-9</c:v>
                </c:pt>
                <c:pt idx="5">
                  <c:v>1.0563535529843662E-9</c:v>
                </c:pt>
                <c:pt idx="6">
                  <c:v>8.8443931048348265E-10</c:v>
                </c:pt>
                <c:pt idx="7">
                  <c:v>7.3847438760544814E-10</c:v>
                </c:pt>
                <c:pt idx="8">
                  <c:v>6.0764656783829891E-10</c:v>
                </c:pt>
                <c:pt idx="9">
                  <c:v>4.7789996972333274E-10</c:v>
                </c:pt>
                <c:pt idx="10">
                  <c:v>3.7842757783523254E-10</c:v>
                </c:pt>
                <c:pt idx="11">
                  <c:v>3.1139183547583906E-10</c:v>
                </c:pt>
                <c:pt idx="12">
                  <c:v>2.5084342302221476E-10</c:v>
                </c:pt>
                <c:pt idx="13">
                  <c:v>2.1840677349345735E-10</c:v>
                </c:pt>
                <c:pt idx="14">
                  <c:v>2.0543211368195697E-10</c:v>
                </c:pt>
                <c:pt idx="15">
                  <c:v>2.0002600542718096E-10</c:v>
                </c:pt>
                <c:pt idx="16">
                  <c:v>2.0326967038007185E-10</c:v>
                </c:pt>
                <c:pt idx="17">
                  <c:v>2.10838221936752E-10</c:v>
                </c:pt>
                <c:pt idx="18">
                  <c:v>2.2489410339920761E-10</c:v>
                </c:pt>
                <c:pt idx="19">
                  <c:v>2.4543731476738809E-10</c:v>
                </c:pt>
                <c:pt idx="20">
                  <c:v>2.746302993432735E-10</c:v>
                </c:pt>
                <c:pt idx="21">
                  <c:v>3.1896038703379782E-10</c:v>
                </c:pt>
                <c:pt idx="22">
                  <c:v>3.6437169637151091E-10</c:v>
                </c:pt>
                <c:pt idx="23">
                  <c:v>4.1194544901359685E-10</c:v>
                </c:pt>
                <c:pt idx="24">
                  <c:v>4.6384408825961111E-10</c:v>
                </c:pt>
                <c:pt idx="25">
                  <c:v>5.4817937703426902E-10</c:v>
                </c:pt>
                <c:pt idx="26">
                  <c:v>6.5738276378232063E-10</c:v>
                </c:pt>
                <c:pt idx="27">
                  <c:v>8.1740356812404502E-10</c:v>
                </c:pt>
                <c:pt idx="28">
                  <c:v>1.0563535529843662E-9</c:v>
                </c:pt>
                <c:pt idx="29">
                  <c:v>1.383963713226015E-9</c:v>
                </c:pt>
                <c:pt idx="30">
                  <c:v>1.5893958269078832E-9</c:v>
                </c:pt>
                <c:pt idx="31">
                  <c:v>1.7948279405899411E-9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4687-47E8-AAB5-4F7D9232F2BB}"/>
            </c:ext>
          </c:extLst>
        </c:ser>
        <c:ser>
          <c:idx val="11"/>
          <c:order val="4"/>
          <c:tx>
            <c:strRef>
              <c:f>'Neumáticos de 2023 (V. 18O22)'!$D$65</c:f>
              <c:strCache>
                <c:ptCount val="1"/>
                <c:pt idx="0">
                  <c:v>C5</c:v>
                </c:pt>
              </c:strCache>
            </c:strRef>
          </c:tx>
          <c:marker>
            <c:symbol val="none"/>
          </c:marker>
          <c:cat>
            <c:numRef>
              <c:f>'Neumáticos de 2023 (V. 18O22)'!$E$60:$AJ$60</c:f>
              <c:numCache>
                <c:formatCode>General</c:formatCode>
                <c:ptCount val="32"/>
                <c:pt idx="0">
                  <c:v>-7.5</c:v>
                </c:pt>
                <c:pt idx="1">
                  <c:v>-7</c:v>
                </c:pt>
                <c:pt idx="2">
                  <c:v>-6.5</c:v>
                </c:pt>
                <c:pt idx="3">
                  <c:v>-6</c:v>
                </c:pt>
                <c:pt idx="4">
                  <c:v>-5.5</c:v>
                </c:pt>
                <c:pt idx="5">
                  <c:v>-5</c:v>
                </c:pt>
                <c:pt idx="6">
                  <c:v>-4.5</c:v>
                </c:pt>
                <c:pt idx="7">
                  <c:v>-4</c:v>
                </c:pt>
                <c:pt idx="8">
                  <c:v>-3.5</c:v>
                </c:pt>
                <c:pt idx="9">
                  <c:v>-3</c:v>
                </c:pt>
                <c:pt idx="10">
                  <c:v>-2.5</c:v>
                </c:pt>
                <c:pt idx="11">
                  <c:v>-2</c:v>
                </c:pt>
                <c:pt idx="12">
                  <c:v>-1.5</c:v>
                </c:pt>
                <c:pt idx="13">
                  <c:v>-1</c:v>
                </c:pt>
                <c:pt idx="14">
                  <c:v>-0.5</c:v>
                </c:pt>
                <c:pt idx="15">
                  <c:v>0</c:v>
                </c:pt>
                <c:pt idx="16">
                  <c:v>0.5</c:v>
                </c:pt>
                <c:pt idx="17">
                  <c:v>1</c:v>
                </c:pt>
                <c:pt idx="18">
                  <c:v>1.5</c:v>
                </c:pt>
                <c:pt idx="19">
                  <c:v>2</c:v>
                </c:pt>
                <c:pt idx="20">
                  <c:v>2.5</c:v>
                </c:pt>
                <c:pt idx="21">
                  <c:v>3</c:v>
                </c:pt>
                <c:pt idx="22">
                  <c:v>3.5</c:v>
                </c:pt>
                <c:pt idx="23">
                  <c:v>4</c:v>
                </c:pt>
                <c:pt idx="24">
                  <c:v>4.5</c:v>
                </c:pt>
                <c:pt idx="25">
                  <c:v>5</c:v>
                </c:pt>
                <c:pt idx="26">
                  <c:v>5.5</c:v>
                </c:pt>
                <c:pt idx="27">
                  <c:v>6</c:v>
                </c:pt>
                <c:pt idx="28">
                  <c:v>6.5</c:v>
                </c:pt>
                <c:pt idx="29">
                  <c:v>7</c:v>
                </c:pt>
                <c:pt idx="30">
                  <c:v>7.5</c:v>
                </c:pt>
                <c:pt idx="31">
                  <c:v>8</c:v>
                </c:pt>
              </c:numCache>
            </c:numRef>
          </c:cat>
          <c:val>
            <c:numRef>
              <c:f>'Neumáticos de 2023 (V. 18O22)'!$E$65:$AJ$65</c:f>
              <c:numCache>
                <c:formatCode>0.00E+00</c:formatCode>
                <c:ptCount val="32"/>
                <c:pt idx="0">
                  <c:v>3.4220665252810037E-9</c:v>
                </c:pt>
                <c:pt idx="1">
                  <c:v>2.8868618080570385E-9</c:v>
                </c:pt>
                <c:pt idx="2">
                  <c:v>2.4327487146549979E-9</c:v>
                </c:pt>
                <c:pt idx="3">
                  <c:v>2.1083822193675833E-9</c:v>
                </c:pt>
                <c:pt idx="4">
                  <c:v>1.8164523736090133E-9</c:v>
                </c:pt>
                <c:pt idx="5">
                  <c:v>1.5845303294765493E-9</c:v>
                </c:pt>
                <c:pt idx="6">
                  <c:v>1.3266589657252239E-9</c:v>
                </c:pt>
                <c:pt idx="7">
                  <c:v>1.1077115814081721E-9</c:v>
                </c:pt>
                <c:pt idx="8">
                  <c:v>9.1146985175744831E-10</c:v>
                </c:pt>
                <c:pt idx="9">
                  <c:v>7.1684995458499911E-10</c:v>
                </c:pt>
                <c:pt idx="10">
                  <c:v>5.6764136675284876E-10</c:v>
                </c:pt>
                <c:pt idx="11">
                  <c:v>4.6708775321375859E-10</c:v>
                </c:pt>
                <c:pt idx="12">
                  <c:v>3.7626513453332215E-10</c:v>
                </c:pt>
                <c:pt idx="13">
                  <c:v>3.2761016024018601E-10</c:v>
                </c:pt>
                <c:pt idx="14">
                  <c:v>3.0814817052293545E-10</c:v>
                </c:pt>
                <c:pt idx="15">
                  <c:v>3.0003900814077143E-10</c:v>
                </c:pt>
                <c:pt idx="16">
                  <c:v>3.0490450557010778E-10</c:v>
                </c:pt>
                <c:pt idx="17">
                  <c:v>3.16257332905128E-10</c:v>
                </c:pt>
                <c:pt idx="18">
                  <c:v>3.373411550988114E-10</c:v>
                </c:pt>
                <c:pt idx="19">
                  <c:v>3.6815597215108213E-10</c:v>
                </c:pt>
                <c:pt idx="20">
                  <c:v>4.1194544901491025E-10</c:v>
                </c:pt>
                <c:pt idx="21">
                  <c:v>4.7844058055069668E-10</c:v>
                </c:pt>
                <c:pt idx="22">
                  <c:v>5.4655754455726641E-10</c:v>
                </c:pt>
                <c:pt idx="23">
                  <c:v>6.1791817352039527E-10</c:v>
                </c:pt>
                <c:pt idx="24">
                  <c:v>6.9576613238941666E-10</c:v>
                </c:pt>
                <c:pt idx="25">
                  <c:v>8.2226906555140352E-10</c:v>
                </c:pt>
                <c:pt idx="26">
                  <c:v>9.8607414567348099E-10</c:v>
                </c:pt>
                <c:pt idx="27">
                  <c:v>1.2261053521860675E-9</c:v>
                </c:pt>
                <c:pt idx="28">
                  <c:v>1.5845303294765493E-9</c:v>
                </c:pt>
                <c:pt idx="29">
                  <c:v>2.0759455698390223E-9</c:v>
                </c:pt>
                <c:pt idx="30">
                  <c:v>2.3840937403618248E-9</c:v>
                </c:pt>
                <c:pt idx="31">
                  <c:v>2.6922419108849114E-9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4687-47E8-AAB5-4F7D9232F2BB}"/>
            </c:ext>
          </c:extLst>
        </c:ser>
        <c:ser>
          <c:idx val="12"/>
          <c:order val="5"/>
          <c:tx>
            <c:strRef>
              <c:f>'Neumáticos de 2023 (V. 18O22)'!$D$66</c:f>
              <c:strCache>
                <c:ptCount val="1"/>
                <c:pt idx="0">
                  <c:v>INT</c:v>
                </c:pt>
              </c:strCache>
            </c:strRef>
          </c:tx>
          <c:marker>
            <c:symbol val="none"/>
          </c:marker>
          <c:cat>
            <c:numRef>
              <c:f>'Neumáticos de 2023 (V. 18O22)'!$E$60:$AJ$60</c:f>
              <c:numCache>
                <c:formatCode>General</c:formatCode>
                <c:ptCount val="32"/>
                <c:pt idx="0">
                  <c:v>-7.5</c:v>
                </c:pt>
                <c:pt idx="1">
                  <c:v>-7</c:v>
                </c:pt>
                <c:pt idx="2">
                  <c:v>-6.5</c:v>
                </c:pt>
                <c:pt idx="3">
                  <c:v>-6</c:v>
                </c:pt>
                <c:pt idx="4">
                  <c:v>-5.5</c:v>
                </c:pt>
                <c:pt idx="5">
                  <c:v>-5</c:v>
                </c:pt>
                <c:pt idx="6">
                  <c:v>-4.5</c:v>
                </c:pt>
                <c:pt idx="7">
                  <c:v>-4</c:v>
                </c:pt>
                <c:pt idx="8">
                  <c:v>-3.5</c:v>
                </c:pt>
                <c:pt idx="9">
                  <c:v>-3</c:v>
                </c:pt>
                <c:pt idx="10">
                  <c:v>-2.5</c:v>
                </c:pt>
                <c:pt idx="11">
                  <c:v>-2</c:v>
                </c:pt>
                <c:pt idx="12">
                  <c:v>-1.5</c:v>
                </c:pt>
                <c:pt idx="13">
                  <c:v>-1</c:v>
                </c:pt>
                <c:pt idx="14">
                  <c:v>-0.5</c:v>
                </c:pt>
                <c:pt idx="15">
                  <c:v>0</c:v>
                </c:pt>
                <c:pt idx="16">
                  <c:v>0.5</c:v>
                </c:pt>
                <c:pt idx="17">
                  <c:v>1</c:v>
                </c:pt>
                <c:pt idx="18">
                  <c:v>1.5</c:v>
                </c:pt>
                <c:pt idx="19">
                  <c:v>2</c:v>
                </c:pt>
                <c:pt idx="20">
                  <c:v>2.5</c:v>
                </c:pt>
                <c:pt idx="21">
                  <c:v>3</c:v>
                </c:pt>
                <c:pt idx="22">
                  <c:v>3.5</c:v>
                </c:pt>
                <c:pt idx="23">
                  <c:v>4</c:v>
                </c:pt>
                <c:pt idx="24">
                  <c:v>4.5</c:v>
                </c:pt>
                <c:pt idx="25">
                  <c:v>5</c:v>
                </c:pt>
                <c:pt idx="26">
                  <c:v>5.5</c:v>
                </c:pt>
                <c:pt idx="27">
                  <c:v>6</c:v>
                </c:pt>
                <c:pt idx="28">
                  <c:v>6.5</c:v>
                </c:pt>
                <c:pt idx="29">
                  <c:v>7</c:v>
                </c:pt>
                <c:pt idx="30">
                  <c:v>7.5</c:v>
                </c:pt>
                <c:pt idx="31">
                  <c:v>8</c:v>
                </c:pt>
              </c:numCache>
            </c:numRef>
          </c:cat>
          <c:val>
            <c:numRef>
              <c:f>'Neumáticos de 2023 (V. 18O22)'!$E$66:$AJ$66</c:f>
              <c:numCache>
                <c:formatCode>0.00E+00</c:formatCode>
                <c:ptCount val="32"/>
                <c:pt idx="0">
                  <c:v>5.7456919436816858E-10</c:v>
                </c:pt>
                <c:pt idx="1">
                  <c:v>4.8470766159970019E-10</c:v>
                </c:pt>
                <c:pt idx="2">
                  <c:v>4.0846151258404907E-10</c:v>
                </c:pt>
                <c:pt idx="3">
                  <c:v>3.5399997757282878E-10</c:v>
                </c:pt>
                <c:pt idx="4">
                  <c:v>3.0498459606274786E-10</c:v>
                </c:pt>
                <c:pt idx="5">
                  <c:v>2.6604459852939593E-10</c:v>
                </c:pt>
                <c:pt idx="6">
                  <c:v>2.227476781958401E-10</c:v>
                </c:pt>
                <c:pt idx="7">
                  <c:v>1.8598614206359432E-10</c:v>
                </c:pt>
                <c:pt idx="8">
                  <c:v>1.530369133814975E-10</c:v>
                </c:pt>
                <c:pt idx="9">
                  <c:v>1.203599923747653E-10</c:v>
                </c:pt>
                <c:pt idx="10">
                  <c:v>9.5307686269614118E-11</c:v>
                </c:pt>
                <c:pt idx="11">
                  <c:v>7.8424610416137232E-11</c:v>
                </c:pt>
                <c:pt idx="12">
                  <c:v>6.317538061300223E-11</c:v>
                </c:pt>
                <c:pt idx="13">
                  <c:v>5.500615036131518E-11</c:v>
                </c:pt>
                <c:pt idx="14">
                  <c:v>5.1738458260641007E-11</c:v>
                </c:pt>
                <c:pt idx="15">
                  <c:v>5.0376919885364093E-11</c:v>
                </c:pt>
                <c:pt idx="16">
                  <c:v>5.1193842910536612E-11</c:v>
                </c:pt>
                <c:pt idx="17">
                  <c:v>5.3099996635922723E-11</c:v>
                </c:pt>
                <c:pt idx="18">
                  <c:v>5.6639996411652282E-11</c:v>
                </c:pt>
                <c:pt idx="19">
                  <c:v>6.1813842237712553E-11</c:v>
                </c:pt>
                <c:pt idx="20">
                  <c:v>6.916614946423184E-11</c:v>
                </c:pt>
                <c:pt idx="21">
                  <c:v>8.0330764141845368E-11</c:v>
                </c:pt>
                <c:pt idx="22">
                  <c:v>9.17676864935657E-11</c:v>
                </c:pt>
                <c:pt idx="23">
                  <c:v>1.0374922419601697E-10</c:v>
                </c:pt>
                <c:pt idx="24">
                  <c:v>1.1681999259871688E-10</c:v>
                </c:pt>
                <c:pt idx="25">
                  <c:v>1.3805999125307515E-10</c:v>
                </c:pt>
                <c:pt idx="26">
                  <c:v>1.6556306643406594E-10</c:v>
                </c:pt>
                <c:pt idx="27">
                  <c:v>2.0586460234235205E-10</c:v>
                </c:pt>
                <c:pt idx="28">
                  <c:v>2.6604459852939593E-10</c:v>
                </c:pt>
                <c:pt idx="29">
                  <c:v>3.4855382407173707E-10</c:v>
                </c:pt>
                <c:pt idx="30">
                  <c:v>4.0029228233235572E-10</c:v>
                </c:pt>
                <c:pt idx="31">
                  <c:v>4.5203074059302215E-10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4687-47E8-AAB5-4F7D9232F2BB}"/>
            </c:ext>
          </c:extLst>
        </c:ser>
        <c:ser>
          <c:idx val="13"/>
          <c:order val="6"/>
          <c:tx>
            <c:strRef>
              <c:f>'Neumáticos de 2023 (V. 18O22)'!$D$67</c:f>
              <c:strCache>
                <c:ptCount val="1"/>
                <c:pt idx="0">
                  <c:v>WET</c:v>
                </c:pt>
              </c:strCache>
            </c:strRef>
          </c:tx>
          <c:marker>
            <c:symbol val="none"/>
          </c:marker>
          <c:cat>
            <c:numRef>
              <c:f>'Neumáticos de 2023 (V. 18O22)'!$E$60:$AJ$60</c:f>
              <c:numCache>
                <c:formatCode>General</c:formatCode>
                <c:ptCount val="32"/>
                <c:pt idx="0">
                  <c:v>-7.5</c:v>
                </c:pt>
                <c:pt idx="1">
                  <c:v>-7</c:v>
                </c:pt>
                <c:pt idx="2">
                  <c:v>-6.5</c:v>
                </c:pt>
                <c:pt idx="3">
                  <c:v>-6</c:v>
                </c:pt>
                <c:pt idx="4">
                  <c:v>-5.5</c:v>
                </c:pt>
                <c:pt idx="5">
                  <c:v>-5</c:v>
                </c:pt>
                <c:pt idx="6">
                  <c:v>-4.5</c:v>
                </c:pt>
                <c:pt idx="7">
                  <c:v>-4</c:v>
                </c:pt>
                <c:pt idx="8">
                  <c:v>-3.5</c:v>
                </c:pt>
                <c:pt idx="9">
                  <c:v>-3</c:v>
                </c:pt>
                <c:pt idx="10">
                  <c:v>-2.5</c:v>
                </c:pt>
                <c:pt idx="11">
                  <c:v>-2</c:v>
                </c:pt>
                <c:pt idx="12">
                  <c:v>-1.5</c:v>
                </c:pt>
                <c:pt idx="13">
                  <c:v>-1</c:v>
                </c:pt>
                <c:pt idx="14">
                  <c:v>-0.5</c:v>
                </c:pt>
                <c:pt idx="15">
                  <c:v>0</c:v>
                </c:pt>
                <c:pt idx="16">
                  <c:v>0.5</c:v>
                </c:pt>
                <c:pt idx="17">
                  <c:v>1</c:v>
                </c:pt>
                <c:pt idx="18">
                  <c:v>1.5</c:v>
                </c:pt>
                <c:pt idx="19">
                  <c:v>2</c:v>
                </c:pt>
                <c:pt idx="20">
                  <c:v>2.5</c:v>
                </c:pt>
                <c:pt idx="21">
                  <c:v>3</c:v>
                </c:pt>
                <c:pt idx="22">
                  <c:v>3.5</c:v>
                </c:pt>
                <c:pt idx="23">
                  <c:v>4</c:v>
                </c:pt>
                <c:pt idx="24">
                  <c:v>4.5</c:v>
                </c:pt>
                <c:pt idx="25">
                  <c:v>5</c:v>
                </c:pt>
                <c:pt idx="26">
                  <c:v>5.5</c:v>
                </c:pt>
                <c:pt idx="27">
                  <c:v>6</c:v>
                </c:pt>
                <c:pt idx="28">
                  <c:v>6.5</c:v>
                </c:pt>
                <c:pt idx="29">
                  <c:v>7</c:v>
                </c:pt>
                <c:pt idx="30">
                  <c:v>7.5</c:v>
                </c:pt>
                <c:pt idx="31">
                  <c:v>8</c:v>
                </c:pt>
              </c:numCache>
            </c:numRef>
          </c:cat>
          <c:val>
            <c:numRef>
              <c:f>'Neumáticos de 2023 (V. 18O22)'!$E$67:$AJ$67</c:f>
              <c:numCache>
                <c:formatCode>0.00E+00</c:formatCode>
                <c:ptCount val="32"/>
                <c:pt idx="0">
                  <c:v>8.6185379155225281E-10</c:v>
                </c:pt>
                <c:pt idx="1">
                  <c:v>7.2706149239955024E-10</c:v>
                </c:pt>
                <c:pt idx="2">
                  <c:v>6.1269226887607358E-10</c:v>
                </c:pt>
                <c:pt idx="3">
                  <c:v>5.3099996635924311E-10</c:v>
                </c:pt>
                <c:pt idx="4">
                  <c:v>4.5747689409412182E-10</c:v>
                </c:pt>
                <c:pt idx="5">
                  <c:v>3.9906689779409386E-10</c:v>
                </c:pt>
                <c:pt idx="6">
                  <c:v>3.3412151729376016E-10</c:v>
                </c:pt>
                <c:pt idx="7">
                  <c:v>2.7897921309539148E-10</c:v>
                </c:pt>
                <c:pt idx="8">
                  <c:v>2.2955537007224625E-10</c:v>
                </c:pt>
                <c:pt idx="9">
                  <c:v>1.8053998856214796E-10</c:v>
                </c:pt>
                <c:pt idx="10">
                  <c:v>1.4296152940442118E-10</c:v>
                </c:pt>
                <c:pt idx="11">
                  <c:v>1.1763691562420585E-10</c:v>
                </c:pt>
                <c:pt idx="12">
                  <c:v>9.4763070919503345E-11</c:v>
                </c:pt>
                <c:pt idx="13">
                  <c:v>8.2509225541972763E-11</c:v>
                </c:pt>
                <c:pt idx="14">
                  <c:v>7.7607687390961507E-11</c:v>
                </c:pt>
                <c:pt idx="15">
                  <c:v>7.5565379828046133E-11</c:v>
                </c:pt>
                <c:pt idx="16">
                  <c:v>7.6790764365804912E-11</c:v>
                </c:pt>
                <c:pt idx="17">
                  <c:v>7.9649994953884081E-11</c:v>
                </c:pt>
                <c:pt idx="18">
                  <c:v>8.495999461747843E-11</c:v>
                </c:pt>
                <c:pt idx="19">
                  <c:v>9.2720763356568829E-11</c:v>
                </c:pt>
                <c:pt idx="20">
                  <c:v>1.0374922419634775E-10</c:v>
                </c:pt>
                <c:pt idx="21">
                  <c:v>1.2049614621276805E-10</c:v>
                </c:pt>
                <c:pt idx="22">
                  <c:v>1.3765152974034855E-10</c:v>
                </c:pt>
                <c:pt idx="23">
                  <c:v>1.5562383629402545E-10</c:v>
                </c:pt>
                <c:pt idx="24">
                  <c:v>1.7522998889807531E-10</c:v>
                </c:pt>
                <c:pt idx="25">
                  <c:v>2.0708998687961273E-10</c:v>
                </c:pt>
                <c:pt idx="26">
                  <c:v>2.483445996510989E-10</c:v>
                </c:pt>
                <c:pt idx="27">
                  <c:v>3.0879690351352808E-10</c:v>
                </c:pt>
                <c:pt idx="28">
                  <c:v>3.9906689779409386E-10</c:v>
                </c:pt>
                <c:pt idx="29">
                  <c:v>5.228307361076056E-10</c:v>
                </c:pt>
                <c:pt idx="30">
                  <c:v>6.0043842349853356E-10</c:v>
                </c:pt>
                <c:pt idx="31">
                  <c:v>6.7804611088953327E-10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4687-47E8-AAB5-4F7D9232F2B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85680904"/>
        <c:axId val="685678608"/>
      </c:lineChart>
      <c:catAx>
        <c:axId val="68568090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685678608"/>
        <c:crosses val="autoZero"/>
        <c:auto val="1"/>
        <c:lblAlgn val="ctr"/>
        <c:lblOffset val="100"/>
        <c:noMultiLvlLbl val="0"/>
      </c:catAx>
      <c:valAx>
        <c:axId val="685678608"/>
        <c:scaling>
          <c:orientation val="minMax"/>
          <c:max val="6.0000000000000024E-9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E+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685680904"/>
        <c:crosses val="autoZero"/>
        <c:crossBetween val="between"/>
      </c:valAx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ES"/>
        </a:p>
      </c:txPr>
    </c:legend>
    <c:plotVisOnly val="1"/>
    <c:dispBlanksAs val="gap"/>
    <c:showDLblsOverMax val="0"/>
    <c:extLst/>
  </c:chart>
  <c:txPr>
    <a:bodyPr/>
    <a:lstStyle/>
    <a:p>
      <a:pPr>
        <a:defRPr/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Curva</a:t>
            </a:r>
            <a:r>
              <a:rPr lang="es-ES" baseline="0"/>
              <a:t> de grip en función del desgaste (C1, C2, C3, C4, C5)</a:t>
            </a:r>
            <a:endParaRPr lang="es-ES"/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lineChart>
        <c:grouping val="standard"/>
        <c:varyColors val="0"/>
        <c:ser>
          <c:idx val="4"/>
          <c:order val="0"/>
          <c:tx>
            <c:v>FRONT DESGASTE</c:v>
          </c:tx>
          <c:spPr>
            <a:ln w="31750">
              <a:solidFill>
                <a:srgbClr val="0070C0"/>
              </a:solidFill>
            </a:ln>
          </c:spPr>
          <c:marker>
            <c:symbol val="none"/>
          </c:marker>
          <c:val>
            <c:numRef>
              <c:f>'Neumáticos de 2022 (V. 24F22)'!$AD$9:$BI$9</c:f>
              <c:numCache>
                <c:formatCode>0.000</c:formatCode>
                <c:ptCount val="32"/>
                <c:pt idx="0">
                  <c:v>0.998</c:v>
                </c:pt>
                <c:pt idx="1">
                  <c:v>1</c:v>
                </c:pt>
                <c:pt idx="2">
                  <c:v>0.998</c:v>
                </c:pt>
                <c:pt idx="3">
                  <c:v>0.996</c:v>
                </c:pt>
                <c:pt idx="4">
                  <c:v>0.99</c:v>
                </c:pt>
                <c:pt idx="5">
                  <c:v>0.98599999999999999</c:v>
                </c:pt>
                <c:pt idx="6">
                  <c:v>0.98199999999999998</c:v>
                </c:pt>
                <c:pt idx="7">
                  <c:v>0.98170000000000002</c:v>
                </c:pt>
                <c:pt idx="8">
                  <c:v>0.98140000000000005</c:v>
                </c:pt>
                <c:pt idx="9">
                  <c:v>0.98109999999999997</c:v>
                </c:pt>
                <c:pt idx="10">
                  <c:v>0.98080000000000001</c:v>
                </c:pt>
                <c:pt idx="11">
                  <c:v>0.98050000000000004</c:v>
                </c:pt>
                <c:pt idx="12">
                  <c:v>0.98019999999999996</c:v>
                </c:pt>
                <c:pt idx="13">
                  <c:v>0.97989999999999999</c:v>
                </c:pt>
                <c:pt idx="14">
                  <c:v>0.97960000000000003</c:v>
                </c:pt>
                <c:pt idx="15">
                  <c:v>0.97929999999999995</c:v>
                </c:pt>
                <c:pt idx="16">
                  <c:v>0.97899999999999998</c:v>
                </c:pt>
                <c:pt idx="17">
                  <c:v>0.97870000000000001</c:v>
                </c:pt>
                <c:pt idx="18">
                  <c:v>0.97840000000000005</c:v>
                </c:pt>
                <c:pt idx="19">
                  <c:v>0.97809999999999997</c:v>
                </c:pt>
                <c:pt idx="20">
                  <c:v>0.9778</c:v>
                </c:pt>
                <c:pt idx="21">
                  <c:v>0.97750000000000004</c:v>
                </c:pt>
                <c:pt idx="22">
                  <c:v>0.97719999999999996</c:v>
                </c:pt>
                <c:pt idx="23">
                  <c:v>0.97689999999999999</c:v>
                </c:pt>
                <c:pt idx="24">
                  <c:v>0.97660000000000002</c:v>
                </c:pt>
                <c:pt idx="25">
                  <c:v>0.97</c:v>
                </c:pt>
                <c:pt idx="26">
                  <c:v>0.96499999999999997</c:v>
                </c:pt>
                <c:pt idx="27">
                  <c:v>0.95</c:v>
                </c:pt>
                <c:pt idx="28">
                  <c:v>0.93</c:v>
                </c:pt>
                <c:pt idx="29">
                  <c:v>0.9</c:v>
                </c:pt>
                <c:pt idx="30">
                  <c:v>0.86</c:v>
                </c:pt>
                <c:pt idx="31">
                  <c:v>0.8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A56-4A3B-B9B6-8F5709703623}"/>
            </c:ext>
          </c:extLst>
        </c:ser>
        <c:ser>
          <c:idx val="5"/>
          <c:order val="1"/>
          <c:tx>
            <c:v>REAR DESGASTE</c:v>
          </c:tx>
          <c:spPr>
            <a:ln w="63500" cmpd="dbl">
              <a:solidFill>
                <a:srgbClr val="FFC000"/>
              </a:solidFill>
            </a:ln>
          </c:spPr>
          <c:marker>
            <c:symbol val="none"/>
          </c:marker>
          <c:val>
            <c:numRef>
              <c:f>'Neumáticos de 2022 (V. 24F22)'!$AD$10:$BI$10</c:f>
              <c:numCache>
                <c:formatCode>0.000</c:formatCode>
                <c:ptCount val="32"/>
                <c:pt idx="0">
                  <c:v>0.998</c:v>
                </c:pt>
                <c:pt idx="1">
                  <c:v>1</c:v>
                </c:pt>
                <c:pt idx="2">
                  <c:v>0.998</c:v>
                </c:pt>
                <c:pt idx="3">
                  <c:v>0.996</c:v>
                </c:pt>
                <c:pt idx="4">
                  <c:v>0.99</c:v>
                </c:pt>
                <c:pt idx="5">
                  <c:v>0.98599999999999999</c:v>
                </c:pt>
                <c:pt idx="6">
                  <c:v>0.98199999999999998</c:v>
                </c:pt>
                <c:pt idx="7">
                  <c:v>0.98170000000000002</c:v>
                </c:pt>
                <c:pt idx="8">
                  <c:v>0.98140000000000005</c:v>
                </c:pt>
                <c:pt idx="9">
                  <c:v>0.98109999999999997</c:v>
                </c:pt>
                <c:pt idx="10">
                  <c:v>0.98080000000000001</c:v>
                </c:pt>
                <c:pt idx="11">
                  <c:v>0.98050000000000004</c:v>
                </c:pt>
                <c:pt idx="12">
                  <c:v>0.98019999999999996</c:v>
                </c:pt>
                <c:pt idx="13">
                  <c:v>0.97989999999999999</c:v>
                </c:pt>
                <c:pt idx="14">
                  <c:v>0.97960000000000003</c:v>
                </c:pt>
                <c:pt idx="15">
                  <c:v>0.97929999999999995</c:v>
                </c:pt>
                <c:pt idx="16">
                  <c:v>0.97899999999999998</c:v>
                </c:pt>
                <c:pt idx="17">
                  <c:v>0.97870000000000001</c:v>
                </c:pt>
                <c:pt idx="18">
                  <c:v>0.97840000000000005</c:v>
                </c:pt>
                <c:pt idx="19">
                  <c:v>0.97809999999999997</c:v>
                </c:pt>
                <c:pt idx="20">
                  <c:v>0.9778</c:v>
                </c:pt>
                <c:pt idx="21">
                  <c:v>0.97750000000000004</c:v>
                </c:pt>
                <c:pt idx="22">
                  <c:v>0.97719999999999996</c:v>
                </c:pt>
                <c:pt idx="23">
                  <c:v>0.97689999999999999</c:v>
                </c:pt>
                <c:pt idx="24">
                  <c:v>0.97660000000000002</c:v>
                </c:pt>
                <c:pt idx="25">
                  <c:v>0.97</c:v>
                </c:pt>
                <c:pt idx="26">
                  <c:v>0.96499999999999997</c:v>
                </c:pt>
                <c:pt idx="27">
                  <c:v>0.95</c:v>
                </c:pt>
                <c:pt idx="28">
                  <c:v>0.93</c:v>
                </c:pt>
                <c:pt idx="29">
                  <c:v>0.9</c:v>
                </c:pt>
                <c:pt idx="30">
                  <c:v>0.87</c:v>
                </c:pt>
                <c:pt idx="31">
                  <c:v>0.84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A56-4A3B-B9B6-8F5709703623}"/>
            </c:ext>
          </c:extLst>
        </c:ser>
        <c:ser>
          <c:idx val="0"/>
          <c:order val="2"/>
          <c:tx>
            <c:v>FRONT TERMICA</c:v>
          </c:tx>
          <c:spPr>
            <a:ln w="6350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val>
            <c:numRef>
              <c:f>'Neumáticos de 2022 (V. 24F22)'!$AD$22:$BI$22</c:f>
              <c:numCache>
                <c:formatCode>0.000</c:formatCode>
                <c:ptCount val="32"/>
                <c:pt idx="0">
                  <c:v>1</c:v>
                </c:pt>
                <c:pt idx="1">
                  <c:v>0.999</c:v>
                </c:pt>
                <c:pt idx="2">
                  <c:v>0.998</c:v>
                </c:pt>
                <c:pt idx="3">
                  <c:v>0.997</c:v>
                </c:pt>
                <c:pt idx="4">
                  <c:v>0.996</c:v>
                </c:pt>
                <c:pt idx="5">
                  <c:v>0.995</c:v>
                </c:pt>
                <c:pt idx="6">
                  <c:v>0.99299999999999999</c:v>
                </c:pt>
                <c:pt idx="7">
                  <c:v>0.99099999999999999</c:v>
                </c:pt>
                <c:pt idx="8">
                  <c:v>0.98799999999999999</c:v>
                </c:pt>
                <c:pt idx="9">
                  <c:v>0.98599999999999999</c:v>
                </c:pt>
                <c:pt idx="10">
                  <c:v>0.98399999999999999</c:v>
                </c:pt>
                <c:pt idx="11">
                  <c:v>0.98199999999999998</c:v>
                </c:pt>
                <c:pt idx="12">
                  <c:v>0.98</c:v>
                </c:pt>
                <c:pt idx="13">
                  <c:v>0.97799999999999998</c:v>
                </c:pt>
                <c:pt idx="14">
                  <c:v>0.97599999999999998</c:v>
                </c:pt>
                <c:pt idx="15">
                  <c:v>0.97399999999999998</c:v>
                </c:pt>
                <c:pt idx="16">
                  <c:v>0.97299999999999998</c:v>
                </c:pt>
                <c:pt idx="17">
                  <c:v>0.97199999999999998</c:v>
                </c:pt>
                <c:pt idx="18">
                  <c:v>0.97099999999999997</c:v>
                </c:pt>
                <c:pt idx="19">
                  <c:v>0.97</c:v>
                </c:pt>
                <c:pt idx="20">
                  <c:v>0.96899999999999997</c:v>
                </c:pt>
                <c:pt idx="21">
                  <c:v>0.96799999999999997</c:v>
                </c:pt>
                <c:pt idx="22">
                  <c:v>0.96699999999999997</c:v>
                </c:pt>
                <c:pt idx="23">
                  <c:v>0.96599999999999997</c:v>
                </c:pt>
                <c:pt idx="24">
                  <c:v>0.96399999999999997</c:v>
                </c:pt>
                <c:pt idx="25">
                  <c:v>0.96</c:v>
                </c:pt>
                <c:pt idx="26">
                  <c:v>0.95499999999999996</c:v>
                </c:pt>
                <c:pt idx="27">
                  <c:v>0.95</c:v>
                </c:pt>
                <c:pt idx="28">
                  <c:v>0.94</c:v>
                </c:pt>
                <c:pt idx="29">
                  <c:v>0.93</c:v>
                </c:pt>
                <c:pt idx="30">
                  <c:v>0.92</c:v>
                </c:pt>
                <c:pt idx="31">
                  <c:v>0.91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3A56-4A3B-B9B6-8F5709703623}"/>
            </c:ext>
          </c:extLst>
        </c:ser>
        <c:ser>
          <c:idx val="1"/>
          <c:order val="3"/>
          <c:tx>
            <c:v>REAR TERMICA</c:v>
          </c:tx>
          <c:spPr>
            <a:ln w="19050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val>
            <c:numRef>
              <c:f>'Neumáticos de 2022 (V. 24F22)'!$AD$23:$BI$23</c:f>
              <c:numCache>
                <c:formatCode>0.000</c:formatCode>
                <c:ptCount val="32"/>
                <c:pt idx="0">
                  <c:v>1</c:v>
                </c:pt>
                <c:pt idx="1">
                  <c:v>0.999</c:v>
                </c:pt>
                <c:pt idx="2">
                  <c:v>0.998</c:v>
                </c:pt>
                <c:pt idx="3">
                  <c:v>0.997</c:v>
                </c:pt>
                <c:pt idx="4">
                  <c:v>0.996</c:v>
                </c:pt>
                <c:pt idx="5">
                  <c:v>0.995</c:v>
                </c:pt>
                <c:pt idx="6">
                  <c:v>0.99299999999999999</c:v>
                </c:pt>
                <c:pt idx="7">
                  <c:v>0.99099999999999999</c:v>
                </c:pt>
                <c:pt idx="8">
                  <c:v>0.98799999999999999</c:v>
                </c:pt>
                <c:pt idx="9">
                  <c:v>0.98599999999999999</c:v>
                </c:pt>
                <c:pt idx="10">
                  <c:v>0.98399999999999999</c:v>
                </c:pt>
                <c:pt idx="11">
                  <c:v>0.98199999999999998</c:v>
                </c:pt>
                <c:pt idx="12">
                  <c:v>0.98</c:v>
                </c:pt>
                <c:pt idx="13">
                  <c:v>0.97799999999999998</c:v>
                </c:pt>
                <c:pt idx="14">
                  <c:v>0.97599999999999998</c:v>
                </c:pt>
                <c:pt idx="15">
                  <c:v>0.97399999999999998</c:v>
                </c:pt>
                <c:pt idx="16">
                  <c:v>0.97299999999999998</c:v>
                </c:pt>
                <c:pt idx="17">
                  <c:v>0.97199999999999998</c:v>
                </c:pt>
                <c:pt idx="18">
                  <c:v>0.97099999999999997</c:v>
                </c:pt>
                <c:pt idx="19">
                  <c:v>0.97</c:v>
                </c:pt>
                <c:pt idx="20">
                  <c:v>0.96899999999999997</c:v>
                </c:pt>
                <c:pt idx="21">
                  <c:v>0.96799999999999997</c:v>
                </c:pt>
                <c:pt idx="22">
                  <c:v>0.96699999999999997</c:v>
                </c:pt>
                <c:pt idx="23">
                  <c:v>0.96599999999999997</c:v>
                </c:pt>
                <c:pt idx="24">
                  <c:v>0.96399999999999997</c:v>
                </c:pt>
                <c:pt idx="25">
                  <c:v>0.96</c:v>
                </c:pt>
                <c:pt idx="26">
                  <c:v>0.95499999999999996</c:v>
                </c:pt>
                <c:pt idx="27">
                  <c:v>0.95</c:v>
                </c:pt>
                <c:pt idx="28">
                  <c:v>0.94</c:v>
                </c:pt>
                <c:pt idx="29">
                  <c:v>0.93</c:v>
                </c:pt>
                <c:pt idx="30">
                  <c:v>0.92</c:v>
                </c:pt>
                <c:pt idx="31">
                  <c:v>0.91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3A56-4A3B-B9B6-8F570970362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746316112"/>
        <c:axId val="746310536"/>
      </c:lineChart>
      <c:catAx>
        <c:axId val="746316112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746310536"/>
        <c:crosses val="autoZero"/>
        <c:auto val="1"/>
        <c:lblAlgn val="ctr"/>
        <c:lblOffset val="100"/>
        <c:noMultiLvlLbl val="0"/>
      </c:catAx>
      <c:valAx>
        <c:axId val="746310536"/>
        <c:scaling>
          <c:orientation val="minMax"/>
          <c:max val="1"/>
          <c:min val="0.8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746316112"/>
        <c:crosses val="autoZero"/>
        <c:crossBetween val="between"/>
      </c:valAx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ES"/>
        </a:p>
      </c:txPr>
    </c:legend>
    <c:plotVisOnly val="1"/>
    <c:dispBlanksAs val="gap"/>
    <c:showDLblsOverMax val="0"/>
    <c:extLst/>
  </c:chart>
  <c:txPr>
    <a:bodyPr/>
    <a:lstStyle/>
    <a:p>
      <a:pPr>
        <a:defRPr/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Curva</a:t>
            </a:r>
            <a:r>
              <a:rPr lang="es-ES" baseline="0"/>
              <a:t> de grip en función del desgaste (INT-WET)</a:t>
            </a:r>
            <a:endParaRPr lang="es-ES"/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lineChart>
        <c:grouping val="standard"/>
        <c:varyColors val="0"/>
        <c:ser>
          <c:idx val="4"/>
          <c:order val="0"/>
          <c:tx>
            <c:v>FRONT DESGASTE</c:v>
          </c:tx>
          <c:spPr>
            <a:ln w="31750">
              <a:solidFill>
                <a:srgbClr val="0070C0"/>
              </a:solidFill>
            </a:ln>
          </c:spPr>
          <c:marker>
            <c:symbol val="none"/>
          </c:marker>
          <c:val>
            <c:numRef>
              <c:f>'Neumáticos de 2022 (V. 24F22)'!$AD$14:$BI$14</c:f>
              <c:numCache>
                <c:formatCode>0.000</c:formatCode>
                <c:ptCount val="32"/>
                <c:pt idx="0">
                  <c:v>1</c:v>
                </c:pt>
                <c:pt idx="1">
                  <c:v>0.999</c:v>
                </c:pt>
                <c:pt idx="2">
                  <c:v>0.998</c:v>
                </c:pt>
                <c:pt idx="3">
                  <c:v>0.996</c:v>
                </c:pt>
                <c:pt idx="4">
                  <c:v>0.99399999999999999</c:v>
                </c:pt>
                <c:pt idx="5">
                  <c:v>0.99199999999999999</c:v>
                </c:pt>
                <c:pt idx="6">
                  <c:v>0.99</c:v>
                </c:pt>
                <c:pt idx="7">
                  <c:v>0.98799999999999999</c:v>
                </c:pt>
                <c:pt idx="8">
                  <c:v>0.98699999999999999</c:v>
                </c:pt>
                <c:pt idx="9">
                  <c:v>0.98599999999999999</c:v>
                </c:pt>
                <c:pt idx="10">
                  <c:v>0.98499999999999999</c:v>
                </c:pt>
                <c:pt idx="11">
                  <c:v>0.98399999999999999</c:v>
                </c:pt>
                <c:pt idx="12">
                  <c:v>0.98299999999999998</c:v>
                </c:pt>
                <c:pt idx="13">
                  <c:v>0.98199999999999998</c:v>
                </c:pt>
                <c:pt idx="14">
                  <c:v>0.98099999999999998</c:v>
                </c:pt>
                <c:pt idx="15">
                  <c:v>0.98</c:v>
                </c:pt>
                <c:pt idx="16">
                  <c:v>0.97899999999999998</c:v>
                </c:pt>
                <c:pt idx="17">
                  <c:v>0.97799999999999998</c:v>
                </c:pt>
                <c:pt idx="18">
                  <c:v>0.97699999999999998</c:v>
                </c:pt>
                <c:pt idx="19">
                  <c:v>0.97599999999999998</c:v>
                </c:pt>
                <c:pt idx="20">
                  <c:v>0.97499999999999998</c:v>
                </c:pt>
                <c:pt idx="21">
                  <c:v>0.97399999999999998</c:v>
                </c:pt>
                <c:pt idx="22">
                  <c:v>0.97299999999999998</c:v>
                </c:pt>
                <c:pt idx="23">
                  <c:v>0.97199999999999998</c:v>
                </c:pt>
                <c:pt idx="24">
                  <c:v>0.97099999999999997</c:v>
                </c:pt>
                <c:pt idx="25">
                  <c:v>0.97</c:v>
                </c:pt>
                <c:pt idx="26">
                  <c:v>0.96499999999999997</c:v>
                </c:pt>
                <c:pt idx="27">
                  <c:v>0.96</c:v>
                </c:pt>
                <c:pt idx="28">
                  <c:v>0.95</c:v>
                </c:pt>
                <c:pt idx="29">
                  <c:v>0.92</c:v>
                </c:pt>
                <c:pt idx="30">
                  <c:v>0.9</c:v>
                </c:pt>
                <c:pt idx="31">
                  <c:v>0.88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0C9-4397-A73A-EB52CC65DF96}"/>
            </c:ext>
          </c:extLst>
        </c:ser>
        <c:ser>
          <c:idx val="5"/>
          <c:order val="1"/>
          <c:tx>
            <c:v>REAR DESGASTE</c:v>
          </c:tx>
          <c:spPr>
            <a:ln w="63500" cmpd="dbl">
              <a:solidFill>
                <a:srgbClr val="FFC000"/>
              </a:solidFill>
            </a:ln>
          </c:spPr>
          <c:marker>
            <c:symbol val="none"/>
          </c:marker>
          <c:val>
            <c:numRef>
              <c:f>'Neumáticos de 2022 (V. 24F22)'!$AD$15:$BI$15</c:f>
              <c:numCache>
                <c:formatCode>0.000</c:formatCode>
                <c:ptCount val="32"/>
                <c:pt idx="0">
                  <c:v>1</c:v>
                </c:pt>
                <c:pt idx="1">
                  <c:v>0.999</c:v>
                </c:pt>
                <c:pt idx="2">
                  <c:v>0.998</c:v>
                </c:pt>
                <c:pt idx="3">
                  <c:v>0.996</c:v>
                </c:pt>
                <c:pt idx="4">
                  <c:v>0.99399999999999999</c:v>
                </c:pt>
                <c:pt idx="5">
                  <c:v>0.99199999999999999</c:v>
                </c:pt>
                <c:pt idx="6">
                  <c:v>0.99</c:v>
                </c:pt>
                <c:pt idx="7">
                  <c:v>0.98799999999999999</c:v>
                </c:pt>
                <c:pt idx="8">
                  <c:v>0.98699999999999999</c:v>
                </c:pt>
                <c:pt idx="9">
                  <c:v>0.98599999999999999</c:v>
                </c:pt>
                <c:pt idx="10">
                  <c:v>0.98499999999999999</c:v>
                </c:pt>
                <c:pt idx="11">
                  <c:v>0.98399999999999999</c:v>
                </c:pt>
                <c:pt idx="12">
                  <c:v>0.98299999999999998</c:v>
                </c:pt>
                <c:pt idx="13">
                  <c:v>0.98199999999999998</c:v>
                </c:pt>
                <c:pt idx="14">
                  <c:v>0.98099999999999998</c:v>
                </c:pt>
                <c:pt idx="15">
                  <c:v>0.98</c:v>
                </c:pt>
                <c:pt idx="16">
                  <c:v>0.97899999999999998</c:v>
                </c:pt>
                <c:pt idx="17">
                  <c:v>0.97799999999999998</c:v>
                </c:pt>
                <c:pt idx="18">
                  <c:v>0.97699999999999998</c:v>
                </c:pt>
                <c:pt idx="19">
                  <c:v>0.97599999999999998</c:v>
                </c:pt>
                <c:pt idx="20">
                  <c:v>0.97499999999999998</c:v>
                </c:pt>
                <c:pt idx="21">
                  <c:v>0.97399999999999998</c:v>
                </c:pt>
                <c:pt idx="22">
                  <c:v>0.97299999999999998</c:v>
                </c:pt>
                <c:pt idx="23">
                  <c:v>0.97199999999999998</c:v>
                </c:pt>
                <c:pt idx="24">
                  <c:v>0.97099999999999997</c:v>
                </c:pt>
                <c:pt idx="25">
                  <c:v>0.97</c:v>
                </c:pt>
                <c:pt idx="26">
                  <c:v>0.96499999999999997</c:v>
                </c:pt>
                <c:pt idx="27">
                  <c:v>0.96</c:v>
                </c:pt>
                <c:pt idx="28">
                  <c:v>0.95</c:v>
                </c:pt>
                <c:pt idx="29">
                  <c:v>0.94</c:v>
                </c:pt>
                <c:pt idx="30">
                  <c:v>0.93</c:v>
                </c:pt>
                <c:pt idx="31">
                  <c:v>0.92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0C9-4397-A73A-EB52CC65DF96}"/>
            </c:ext>
          </c:extLst>
        </c:ser>
        <c:ser>
          <c:idx val="0"/>
          <c:order val="2"/>
          <c:tx>
            <c:v>FRONT TERMICA</c:v>
          </c:tx>
          <c:spPr>
            <a:ln w="63500">
              <a:solidFill>
                <a:schemeClr val="bg1">
                  <a:lumMod val="65000"/>
                </a:schemeClr>
              </a:solidFill>
            </a:ln>
          </c:spPr>
          <c:marker>
            <c:symbol val="none"/>
          </c:marker>
          <c:val>
            <c:numRef>
              <c:f>'Neumáticos de 2022 (V. 24F22)'!$AD$27:$BI$27</c:f>
              <c:numCache>
                <c:formatCode>0.000</c:formatCode>
                <c:ptCount val="32"/>
                <c:pt idx="0">
                  <c:v>1</c:v>
                </c:pt>
                <c:pt idx="1">
                  <c:v>0.999</c:v>
                </c:pt>
                <c:pt idx="2">
                  <c:v>0.998</c:v>
                </c:pt>
                <c:pt idx="3">
                  <c:v>0.997</c:v>
                </c:pt>
                <c:pt idx="4">
                  <c:v>0.996</c:v>
                </c:pt>
                <c:pt idx="5">
                  <c:v>0.995</c:v>
                </c:pt>
                <c:pt idx="6">
                  <c:v>0.99299999999999999</c:v>
                </c:pt>
                <c:pt idx="7">
                  <c:v>0.99099999999999999</c:v>
                </c:pt>
                <c:pt idx="8">
                  <c:v>0.98799999999999999</c:v>
                </c:pt>
                <c:pt idx="9">
                  <c:v>0.98599999999999999</c:v>
                </c:pt>
                <c:pt idx="10">
                  <c:v>0.98399999999999999</c:v>
                </c:pt>
                <c:pt idx="11">
                  <c:v>0.98199999999999998</c:v>
                </c:pt>
                <c:pt idx="12">
                  <c:v>0.98</c:v>
                </c:pt>
                <c:pt idx="13">
                  <c:v>0.97799999999999998</c:v>
                </c:pt>
                <c:pt idx="14">
                  <c:v>0.97599999999999998</c:v>
                </c:pt>
                <c:pt idx="15">
                  <c:v>0.97399999999999998</c:v>
                </c:pt>
                <c:pt idx="16">
                  <c:v>0.97299999999999998</c:v>
                </c:pt>
                <c:pt idx="17">
                  <c:v>0.97199999999999998</c:v>
                </c:pt>
                <c:pt idx="18">
                  <c:v>0.97099999999999997</c:v>
                </c:pt>
                <c:pt idx="19">
                  <c:v>0.97</c:v>
                </c:pt>
                <c:pt idx="20">
                  <c:v>0.96899999999999997</c:v>
                </c:pt>
                <c:pt idx="21">
                  <c:v>0.96799999999999997</c:v>
                </c:pt>
                <c:pt idx="22">
                  <c:v>0.96699999999999997</c:v>
                </c:pt>
                <c:pt idx="23">
                  <c:v>0.96599999999999997</c:v>
                </c:pt>
                <c:pt idx="24">
                  <c:v>0.96399999999999997</c:v>
                </c:pt>
                <c:pt idx="25">
                  <c:v>0.96</c:v>
                </c:pt>
                <c:pt idx="26">
                  <c:v>0.95499999999999996</c:v>
                </c:pt>
                <c:pt idx="27">
                  <c:v>0.95</c:v>
                </c:pt>
                <c:pt idx="28">
                  <c:v>0.94</c:v>
                </c:pt>
                <c:pt idx="29">
                  <c:v>0.93</c:v>
                </c:pt>
                <c:pt idx="30">
                  <c:v>0.92</c:v>
                </c:pt>
                <c:pt idx="31">
                  <c:v>0.91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50C9-4397-A73A-EB52CC65DF96}"/>
            </c:ext>
          </c:extLst>
        </c:ser>
        <c:ser>
          <c:idx val="1"/>
          <c:order val="3"/>
          <c:tx>
            <c:v>REAR TERMICA</c:v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'Neumáticos de 2022 (V. 24F22)'!$AD$28:$BI$28</c:f>
              <c:numCache>
                <c:formatCode>0.000</c:formatCode>
                <c:ptCount val="32"/>
                <c:pt idx="0">
                  <c:v>1</c:v>
                </c:pt>
                <c:pt idx="1">
                  <c:v>0.999</c:v>
                </c:pt>
                <c:pt idx="2">
                  <c:v>0.998</c:v>
                </c:pt>
                <c:pt idx="3">
                  <c:v>0.997</c:v>
                </c:pt>
                <c:pt idx="4">
                  <c:v>0.996</c:v>
                </c:pt>
                <c:pt idx="5">
                  <c:v>0.995</c:v>
                </c:pt>
                <c:pt idx="6">
                  <c:v>0.99299999999999999</c:v>
                </c:pt>
                <c:pt idx="7">
                  <c:v>0.99099999999999999</c:v>
                </c:pt>
                <c:pt idx="8">
                  <c:v>0.98799999999999999</c:v>
                </c:pt>
                <c:pt idx="9">
                  <c:v>0.98599999999999999</c:v>
                </c:pt>
                <c:pt idx="10">
                  <c:v>0.98399999999999999</c:v>
                </c:pt>
                <c:pt idx="11">
                  <c:v>0.98199999999999998</c:v>
                </c:pt>
                <c:pt idx="12">
                  <c:v>0.98</c:v>
                </c:pt>
                <c:pt idx="13">
                  <c:v>0.97799999999999998</c:v>
                </c:pt>
                <c:pt idx="14">
                  <c:v>0.97599999999999998</c:v>
                </c:pt>
                <c:pt idx="15">
                  <c:v>0.97399999999999998</c:v>
                </c:pt>
                <c:pt idx="16">
                  <c:v>0.97299999999999998</c:v>
                </c:pt>
                <c:pt idx="17">
                  <c:v>0.97199999999999998</c:v>
                </c:pt>
                <c:pt idx="18">
                  <c:v>0.97099999999999997</c:v>
                </c:pt>
                <c:pt idx="19">
                  <c:v>0.97</c:v>
                </c:pt>
                <c:pt idx="20">
                  <c:v>0.96899999999999997</c:v>
                </c:pt>
                <c:pt idx="21">
                  <c:v>0.96799999999999997</c:v>
                </c:pt>
                <c:pt idx="22">
                  <c:v>0.96699999999999997</c:v>
                </c:pt>
                <c:pt idx="23">
                  <c:v>0.96599999999999997</c:v>
                </c:pt>
                <c:pt idx="24">
                  <c:v>0.96399999999999997</c:v>
                </c:pt>
                <c:pt idx="25">
                  <c:v>0.96</c:v>
                </c:pt>
                <c:pt idx="26">
                  <c:v>0.95499999999999996</c:v>
                </c:pt>
                <c:pt idx="27">
                  <c:v>0.95</c:v>
                </c:pt>
                <c:pt idx="28">
                  <c:v>0.94</c:v>
                </c:pt>
                <c:pt idx="29">
                  <c:v>0.93</c:v>
                </c:pt>
                <c:pt idx="30">
                  <c:v>0.92</c:v>
                </c:pt>
                <c:pt idx="31">
                  <c:v>0.91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50C9-4397-A73A-EB52CC65DF9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746316112"/>
        <c:axId val="746310536"/>
      </c:lineChart>
      <c:catAx>
        <c:axId val="746316112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746310536"/>
        <c:crosses val="autoZero"/>
        <c:auto val="1"/>
        <c:lblAlgn val="ctr"/>
        <c:lblOffset val="100"/>
        <c:noMultiLvlLbl val="0"/>
      </c:catAx>
      <c:valAx>
        <c:axId val="746310536"/>
        <c:scaling>
          <c:orientation val="minMax"/>
          <c:max val="1"/>
          <c:min val="0.8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746316112"/>
        <c:crosses val="autoZero"/>
        <c:crossBetween val="between"/>
      </c:valAx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ES"/>
        </a:p>
      </c:txPr>
    </c:legend>
    <c:plotVisOnly val="1"/>
    <c:dispBlanksAs val="gap"/>
    <c:showDLblsOverMax val="0"/>
    <c:extLst/>
  </c:chart>
  <c:txPr>
    <a:bodyPr/>
    <a:lstStyle/>
    <a:p>
      <a:pPr>
        <a:defRPr/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Abrasión</a:t>
            </a:r>
            <a:r>
              <a:rPr lang="es-ES" baseline="0"/>
              <a:t> REAR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lineChart>
        <c:grouping val="standard"/>
        <c:varyColors val="0"/>
        <c:ser>
          <c:idx val="7"/>
          <c:order val="0"/>
          <c:tx>
            <c:strRef>
              <c:f>'Neumáticos de 2022 (V. 24F22)'!$D$71</c:f>
              <c:strCache>
                <c:ptCount val="1"/>
                <c:pt idx="0">
                  <c:v>C1</c:v>
                </c:pt>
              </c:strCache>
            </c:strRef>
          </c:tx>
          <c:marker>
            <c:symbol val="none"/>
          </c:marker>
          <c:cat>
            <c:numRef>
              <c:f>'Neumáticos de 2022 (V. 24F22)'!$E$70:$AJ$70</c:f>
              <c:numCache>
                <c:formatCode>General</c:formatCode>
                <c:ptCount val="32"/>
                <c:pt idx="0">
                  <c:v>-7.5</c:v>
                </c:pt>
                <c:pt idx="1">
                  <c:v>-7</c:v>
                </c:pt>
                <c:pt idx="2">
                  <c:v>-6.5</c:v>
                </c:pt>
                <c:pt idx="3">
                  <c:v>-6</c:v>
                </c:pt>
                <c:pt idx="4">
                  <c:v>-5.5</c:v>
                </c:pt>
                <c:pt idx="5">
                  <c:v>-5</c:v>
                </c:pt>
                <c:pt idx="6">
                  <c:v>-4.5</c:v>
                </c:pt>
                <c:pt idx="7">
                  <c:v>-4</c:v>
                </c:pt>
                <c:pt idx="8">
                  <c:v>-3.5</c:v>
                </c:pt>
                <c:pt idx="9">
                  <c:v>-3</c:v>
                </c:pt>
                <c:pt idx="10">
                  <c:v>-2.5</c:v>
                </c:pt>
                <c:pt idx="11">
                  <c:v>-2</c:v>
                </c:pt>
                <c:pt idx="12">
                  <c:v>-1.5</c:v>
                </c:pt>
                <c:pt idx="13">
                  <c:v>-1</c:v>
                </c:pt>
                <c:pt idx="14">
                  <c:v>-0.5</c:v>
                </c:pt>
                <c:pt idx="15">
                  <c:v>0</c:v>
                </c:pt>
                <c:pt idx="16">
                  <c:v>0.5</c:v>
                </c:pt>
                <c:pt idx="17">
                  <c:v>1</c:v>
                </c:pt>
                <c:pt idx="18">
                  <c:v>1.5</c:v>
                </c:pt>
                <c:pt idx="19">
                  <c:v>2</c:v>
                </c:pt>
                <c:pt idx="20">
                  <c:v>2.5</c:v>
                </c:pt>
                <c:pt idx="21">
                  <c:v>3</c:v>
                </c:pt>
                <c:pt idx="22">
                  <c:v>3.5</c:v>
                </c:pt>
                <c:pt idx="23">
                  <c:v>4</c:v>
                </c:pt>
                <c:pt idx="24">
                  <c:v>4.5</c:v>
                </c:pt>
                <c:pt idx="25">
                  <c:v>5</c:v>
                </c:pt>
                <c:pt idx="26">
                  <c:v>5.5</c:v>
                </c:pt>
                <c:pt idx="27">
                  <c:v>6</c:v>
                </c:pt>
                <c:pt idx="28">
                  <c:v>6.5</c:v>
                </c:pt>
                <c:pt idx="29">
                  <c:v>7</c:v>
                </c:pt>
                <c:pt idx="30">
                  <c:v>7.5</c:v>
                </c:pt>
                <c:pt idx="31">
                  <c:v>8</c:v>
                </c:pt>
              </c:numCache>
            </c:numRef>
          </c:cat>
          <c:val>
            <c:numRef>
              <c:f>'Neumáticos de 2022 (V. 24F22)'!$E$71:$AJ$71</c:f>
              <c:numCache>
                <c:formatCode>0.00E+00</c:formatCode>
                <c:ptCount val="32"/>
                <c:pt idx="0">
                  <c:v>8.7557426091677457E-10</c:v>
                </c:pt>
                <c:pt idx="1">
                  <c:v>7.3863610636591121E-10</c:v>
                </c:pt>
                <c:pt idx="2">
                  <c:v>6.2244615704985147E-10</c:v>
                </c:pt>
                <c:pt idx="3">
                  <c:v>5.3945333610989554E-10</c:v>
                </c:pt>
                <c:pt idx="4">
                  <c:v>4.6475979726386122E-10</c:v>
                </c:pt>
                <c:pt idx="5">
                  <c:v>4.0541993029178903E-10</c:v>
                </c:pt>
                <c:pt idx="6">
                  <c:v>3.3944063764453649E-10</c:v>
                </c:pt>
                <c:pt idx="7">
                  <c:v>2.834204835100409E-10</c:v>
                </c:pt>
                <c:pt idx="8">
                  <c:v>2.3320982684132809E-10</c:v>
                </c:pt>
                <c:pt idx="9">
                  <c:v>1.8341413427734106E-10</c:v>
                </c:pt>
                <c:pt idx="10">
                  <c:v>1.4523743664497346E-10</c:v>
                </c:pt>
                <c:pt idx="11">
                  <c:v>1.19509662153577E-10</c:v>
                </c:pt>
                <c:pt idx="12">
                  <c:v>9.6271672290378552E-11</c:v>
                </c:pt>
                <c:pt idx="13">
                  <c:v>8.3822749149379104E-11</c:v>
                </c:pt>
                <c:pt idx="14">
                  <c:v>7.8843179892989812E-11</c:v>
                </c:pt>
                <c:pt idx="15">
                  <c:v>7.6768359369473093E-11</c:v>
                </c:pt>
                <c:pt idx="16">
                  <c:v>7.8013251683580139E-11</c:v>
                </c:pt>
                <c:pt idx="17">
                  <c:v>8.0918000416482323E-11</c:v>
                </c:pt>
                <c:pt idx="18">
                  <c:v>8.6312533777577091E-11</c:v>
                </c:pt>
                <c:pt idx="19">
                  <c:v>9.4196851766865853E-11</c:v>
                </c:pt>
                <c:pt idx="20">
                  <c:v>1.0540088259378112E-10</c:v>
                </c:pt>
                <c:pt idx="21">
                  <c:v>1.2241441088646164E-10</c:v>
                </c:pt>
                <c:pt idx="22">
                  <c:v>1.3984290328386252E-10</c:v>
                </c:pt>
                <c:pt idx="23">
                  <c:v>1.5810132389066228E-10</c:v>
                </c:pt>
                <c:pt idx="24">
                  <c:v>1.7801960091627055E-10</c:v>
                </c:pt>
                <c:pt idx="25">
                  <c:v>2.1038680108285542E-10</c:v>
                </c:pt>
                <c:pt idx="26">
                  <c:v>2.5229817565752534E-10</c:v>
                </c:pt>
                <c:pt idx="27">
                  <c:v>3.1371286315313186E-10</c:v>
                </c:pt>
                <c:pt idx="28">
                  <c:v>4.0541993029178903E-10</c:v>
                </c:pt>
                <c:pt idx="29">
                  <c:v>5.311540540158798E-10</c:v>
                </c:pt>
                <c:pt idx="30">
                  <c:v>6.0999723390891532E-10</c:v>
                </c:pt>
                <c:pt idx="31">
                  <c:v>6.88840413801776E-10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402-4D9C-AD55-121B3C7E1BA6}"/>
            </c:ext>
          </c:extLst>
        </c:ser>
        <c:ser>
          <c:idx val="8"/>
          <c:order val="1"/>
          <c:tx>
            <c:strRef>
              <c:f>'Neumáticos de 2022 (V. 24F22)'!$D$72</c:f>
              <c:strCache>
                <c:ptCount val="1"/>
                <c:pt idx="0">
                  <c:v>C2</c:v>
                </c:pt>
              </c:strCache>
            </c:strRef>
          </c:tx>
          <c:marker>
            <c:symbol val="none"/>
          </c:marker>
          <c:cat>
            <c:numRef>
              <c:f>'Neumáticos de 2022 (V. 24F22)'!$E$70:$AJ$70</c:f>
              <c:numCache>
                <c:formatCode>General</c:formatCode>
                <c:ptCount val="32"/>
                <c:pt idx="0">
                  <c:v>-7.5</c:v>
                </c:pt>
                <c:pt idx="1">
                  <c:v>-7</c:v>
                </c:pt>
                <c:pt idx="2">
                  <c:v>-6.5</c:v>
                </c:pt>
                <c:pt idx="3">
                  <c:v>-6</c:v>
                </c:pt>
                <c:pt idx="4">
                  <c:v>-5.5</c:v>
                </c:pt>
                <c:pt idx="5">
                  <c:v>-5</c:v>
                </c:pt>
                <c:pt idx="6">
                  <c:v>-4.5</c:v>
                </c:pt>
                <c:pt idx="7">
                  <c:v>-4</c:v>
                </c:pt>
                <c:pt idx="8">
                  <c:v>-3.5</c:v>
                </c:pt>
                <c:pt idx="9">
                  <c:v>-3</c:v>
                </c:pt>
                <c:pt idx="10">
                  <c:v>-2.5</c:v>
                </c:pt>
                <c:pt idx="11">
                  <c:v>-2</c:v>
                </c:pt>
                <c:pt idx="12">
                  <c:v>-1.5</c:v>
                </c:pt>
                <c:pt idx="13">
                  <c:v>-1</c:v>
                </c:pt>
                <c:pt idx="14">
                  <c:v>-0.5</c:v>
                </c:pt>
                <c:pt idx="15">
                  <c:v>0</c:v>
                </c:pt>
                <c:pt idx="16">
                  <c:v>0.5</c:v>
                </c:pt>
                <c:pt idx="17">
                  <c:v>1</c:v>
                </c:pt>
                <c:pt idx="18">
                  <c:v>1.5</c:v>
                </c:pt>
                <c:pt idx="19">
                  <c:v>2</c:v>
                </c:pt>
                <c:pt idx="20">
                  <c:v>2.5</c:v>
                </c:pt>
                <c:pt idx="21">
                  <c:v>3</c:v>
                </c:pt>
                <c:pt idx="22">
                  <c:v>3.5</c:v>
                </c:pt>
                <c:pt idx="23">
                  <c:v>4</c:v>
                </c:pt>
                <c:pt idx="24">
                  <c:v>4.5</c:v>
                </c:pt>
                <c:pt idx="25">
                  <c:v>5</c:v>
                </c:pt>
                <c:pt idx="26">
                  <c:v>5.5</c:v>
                </c:pt>
                <c:pt idx="27">
                  <c:v>6</c:v>
                </c:pt>
                <c:pt idx="28">
                  <c:v>6.5</c:v>
                </c:pt>
                <c:pt idx="29">
                  <c:v>7</c:v>
                </c:pt>
                <c:pt idx="30">
                  <c:v>7.5</c:v>
                </c:pt>
                <c:pt idx="31">
                  <c:v>8</c:v>
                </c:pt>
              </c:numCache>
            </c:numRef>
          </c:cat>
          <c:val>
            <c:numRef>
              <c:f>'Neumáticos de 2022 (V. 24F22)'!$E$72:$AJ$72</c:f>
              <c:numCache>
                <c:formatCode>0.00E+00</c:formatCode>
                <c:ptCount val="32"/>
                <c:pt idx="0">
                  <c:v>1.4099424491413439E-9</c:v>
                </c:pt>
                <c:pt idx="1">
                  <c:v>1.1894301229724818E-9</c:v>
                </c:pt>
                <c:pt idx="2">
                  <c:v>1.0023287553137706E-9</c:v>
                </c:pt>
                <c:pt idx="3">
                  <c:v>8.6868492127197345E-10</c:v>
                </c:pt>
                <c:pt idx="4">
                  <c:v>7.484054706342371E-10</c:v>
                </c:pt>
                <c:pt idx="5">
                  <c:v>6.5285012929434632E-10</c:v>
                </c:pt>
                <c:pt idx="6">
                  <c:v>5.4660328123113766E-10</c:v>
                </c:pt>
                <c:pt idx="7">
                  <c:v>4.5639369325288389E-10</c:v>
                </c:pt>
                <c:pt idx="8">
                  <c:v>3.7553917365753319E-10</c:v>
                </c:pt>
                <c:pt idx="9">
                  <c:v>2.9535287323243322E-10</c:v>
                </c:pt>
                <c:pt idx="10">
                  <c:v>2.3387670957322614E-10</c:v>
                </c:pt>
                <c:pt idx="11">
                  <c:v>1.9244712102025282E-10</c:v>
                </c:pt>
                <c:pt idx="12">
                  <c:v>1.5502684748853228E-10</c:v>
                </c:pt>
                <c:pt idx="13">
                  <c:v>1.3498027238225299E-10</c:v>
                </c:pt>
                <c:pt idx="14">
                  <c:v>1.2696164233975815E-10</c:v>
                </c:pt>
                <c:pt idx="15">
                  <c:v>1.236205464886845E-10</c:v>
                </c:pt>
                <c:pt idx="16">
                  <c:v>1.2562520399932389E-10</c:v>
                </c:pt>
                <c:pt idx="17">
                  <c:v>1.3030273819079277E-10</c:v>
                </c:pt>
                <c:pt idx="18">
                  <c:v>1.3898958740350579E-10</c:v>
                </c:pt>
                <c:pt idx="19">
                  <c:v>1.5168575163746514E-10</c:v>
                </c:pt>
                <c:pt idx="20">
                  <c:v>1.6972766923314193E-10</c:v>
                </c:pt>
                <c:pt idx="21">
                  <c:v>1.9712465521169348E-10</c:v>
                </c:pt>
                <c:pt idx="22">
                  <c:v>2.2518986036048714E-10</c:v>
                </c:pt>
                <c:pt idx="23">
                  <c:v>2.5459150384969775E-10</c:v>
                </c:pt>
                <c:pt idx="24">
                  <c:v>2.8666602401975931E-10</c:v>
                </c:pt>
                <c:pt idx="25">
                  <c:v>3.3878711929606347E-10</c:v>
                </c:pt>
                <c:pt idx="26">
                  <c:v>4.062772554871584E-10</c:v>
                </c:pt>
                <c:pt idx="27">
                  <c:v>5.0517369267815111E-10</c:v>
                </c:pt>
                <c:pt idx="28">
                  <c:v>6.5285012929434632E-10</c:v>
                </c:pt>
                <c:pt idx="29">
                  <c:v>8.5532053786776147E-10</c:v>
                </c:pt>
                <c:pt idx="30">
                  <c:v>9.8228218020759321E-10</c:v>
                </c:pt>
                <c:pt idx="31">
                  <c:v>1.1092438225471433E-9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402-4D9C-AD55-121B3C7E1BA6}"/>
            </c:ext>
          </c:extLst>
        </c:ser>
        <c:ser>
          <c:idx val="9"/>
          <c:order val="2"/>
          <c:tx>
            <c:strRef>
              <c:f>'Neumáticos de 2022 (V. 24F22)'!$D$73</c:f>
              <c:strCache>
                <c:ptCount val="1"/>
                <c:pt idx="0">
                  <c:v>C3</c:v>
                </c:pt>
              </c:strCache>
            </c:strRef>
          </c:tx>
          <c:marker>
            <c:symbol val="none"/>
          </c:marker>
          <c:cat>
            <c:numRef>
              <c:f>'Neumáticos de 2022 (V. 24F22)'!$E$70:$AJ$70</c:f>
              <c:numCache>
                <c:formatCode>General</c:formatCode>
                <c:ptCount val="32"/>
                <c:pt idx="0">
                  <c:v>-7.5</c:v>
                </c:pt>
                <c:pt idx="1">
                  <c:v>-7</c:v>
                </c:pt>
                <c:pt idx="2">
                  <c:v>-6.5</c:v>
                </c:pt>
                <c:pt idx="3">
                  <c:v>-6</c:v>
                </c:pt>
                <c:pt idx="4">
                  <c:v>-5.5</c:v>
                </c:pt>
                <c:pt idx="5">
                  <c:v>-5</c:v>
                </c:pt>
                <c:pt idx="6">
                  <c:v>-4.5</c:v>
                </c:pt>
                <c:pt idx="7">
                  <c:v>-4</c:v>
                </c:pt>
                <c:pt idx="8">
                  <c:v>-3.5</c:v>
                </c:pt>
                <c:pt idx="9">
                  <c:v>-3</c:v>
                </c:pt>
                <c:pt idx="10">
                  <c:v>-2.5</c:v>
                </c:pt>
                <c:pt idx="11">
                  <c:v>-2</c:v>
                </c:pt>
                <c:pt idx="12">
                  <c:v>-1.5</c:v>
                </c:pt>
                <c:pt idx="13">
                  <c:v>-1</c:v>
                </c:pt>
                <c:pt idx="14">
                  <c:v>-0.5</c:v>
                </c:pt>
                <c:pt idx="15">
                  <c:v>0</c:v>
                </c:pt>
                <c:pt idx="16">
                  <c:v>0.5</c:v>
                </c:pt>
                <c:pt idx="17">
                  <c:v>1</c:v>
                </c:pt>
                <c:pt idx="18">
                  <c:v>1.5</c:v>
                </c:pt>
                <c:pt idx="19">
                  <c:v>2</c:v>
                </c:pt>
                <c:pt idx="20">
                  <c:v>2.5</c:v>
                </c:pt>
                <c:pt idx="21">
                  <c:v>3</c:v>
                </c:pt>
                <c:pt idx="22">
                  <c:v>3.5</c:v>
                </c:pt>
                <c:pt idx="23">
                  <c:v>4</c:v>
                </c:pt>
                <c:pt idx="24">
                  <c:v>4.5</c:v>
                </c:pt>
                <c:pt idx="25">
                  <c:v>5</c:v>
                </c:pt>
                <c:pt idx="26">
                  <c:v>5.5</c:v>
                </c:pt>
                <c:pt idx="27">
                  <c:v>6</c:v>
                </c:pt>
                <c:pt idx="28">
                  <c:v>6.5</c:v>
                </c:pt>
                <c:pt idx="29">
                  <c:v>7</c:v>
                </c:pt>
                <c:pt idx="30">
                  <c:v>7.5</c:v>
                </c:pt>
                <c:pt idx="31">
                  <c:v>8</c:v>
                </c:pt>
              </c:numCache>
            </c:numRef>
          </c:cat>
          <c:val>
            <c:numRef>
              <c:f>'Neumáticos de 2022 (V. 24F22)'!$E$73:$AJ$73</c:f>
              <c:numCache>
                <c:formatCode>0.00E+00</c:formatCode>
                <c:ptCount val="32"/>
                <c:pt idx="0">
                  <c:v>2.2704387264755937E-9</c:v>
                </c:pt>
                <c:pt idx="1">
                  <c:v>1.9153464138043186E-9</c:v>
                </c:pt>
                <c:pt idx="2">
                  <c:v>1.6140559666888414E-9</c:v>
                </c:pt>
                <c:pt idx="3">
                  <c:v>1.3988485044637254E-9</c:v>
                </c:pt>
                <c:pt idx="4">
                  <c:v>1.2051617884609293E-9</c:v>
                </c:pt>
                <c:pt idx="5">
                  <c:v>1.0512884529699617E-9</c:v>
                </c:pt>
                <c:pt idx="6">
                  <c:v>8.8019852050102665E-10</c:v>
                </c:pt>
                <c:pt idx="7">
                  <c:v>7.3493348349900786E-10</c:v>
                </c:pt>
                <c:pt idx="8">
                  <c:v>6.0473296885271045E-10</c:v>
                </c:pt>
                <c:pt idx="9">
                  <c:v>4.756084915176059E-10</c:v>
                </c:pt>
                <c:pt idx="10">
                  <c:v>3.7661305889408396E-10</c:v>
                </c:pt>
                <c:pt idx="11">
                  <c:v>3.0989874560427186E-10</c:v>
                </c:pt>
                <c:pt idx="12">
                  <c:v>2.4964065618121143E-10</c:v>
                </c:pt>
                <c:pt idx="13">
                  <c:v>2.1735953684742834E-10</c:v>
                </c:pt>
                <c:pt idx="14">
                  <c:v>2.0444708911394229E-10</c:v>
                </c:pt>
                <c:pt idx="15">
                  <c:v>1.9906690255826812E-10</c:v>
                </c:pt>
                <c:pt idx="16">
                  <c:v>2.022950144916649E-10</c:v>
                </c:pt>
                <c:pt idx="17">
                  <c:v>2.0982727566955362E-10</c:v>
                </c:pt>
                <c:pt idx="18">
                  <c:v>2.2381576071418003E-10</c:v>
                </c:pt>
                <c:pt idx="19">
                  <c:v>2.4426046962554776E-10</c:v>
                </c:pt>
                <c:pt idx="20">
                  <c:v>2.733134770259934E-10</c:v>
                </c:pt>
                <c:pt idx="21">
                  <c:v>3.1743100678211507E-10</c:v>
                </c:pt>
                <c:pt idx="22">
                  <c:v>3.626245738494157E-10</c:v>
                </c:pt>
                <c:pt idx="23">
                  <c:v>4.0997021553896572E-10</c:v>
                </c:pt>
                <c:pt idx="24">
                  <c:v>4.6162000647304238E-10</c:v>
                </c:pt>
                <c:pt idx="25">
                  <c:v>5.4555091674084294E-10</c:v>
                </c:pt>
                <c:pt idx="26">
                  <c:v>6.5423068516450624E-10</c:v>
                </c:pt>
                <c:pt idx="27">
                  <c:v>8.1348420721119345E-10</c:v>
                </c:pt>
                <c:pt idx="28">
                  <c:v>1.0512884529699617E-9</c:v>
                </c:pt>
                <c:pt idx="29">
                  <c:v>1.3773277582411617E-9</c:v>
                </c:pt>
                <c:pt idx="30">
                  <c:v>1.5817748473552224E-9</c:v>
                </c:pt>
                <c:pt idx="31">
                  <c:v>1.7862219364688299E-9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1402-4D9C-AD55-121B3C7E1BA6}"/>
            </c:ext>
          </c:extLst>
        </c:ser>
        <c:ser>
          <c:idx val="10"/>
          <c:order val="3"/>
          <c:tx>
            <c:strRef>
              <c:f>'Neumáticos de 2022 (V. 24F22)'!$D$74</c:f>
              <c:strCache>
                <c:ptCount val="1"/>
                <c:pt idx="0">
                  <c:v>C4</c:v>
                </c:pt>
              </c:strCache>
            </c:strRef>
          </c:tx>
          <c:marker>
            <c:symbol val="none"/>
          </c:marker>
          <c:cat>
            <c:numRef>
              <c:f>'Neumáticos de 2022 (V. 24F22)'!$E$70:$AJ$70</c:f>
              <c:numCache>
                <c:formatCode>General</c:formatCode>
                <c:ptCount val="32"/>
                <c:pt idx="0">
                  <c:v>-7.5</c:v>
                </c:pt>
                <c:pt idx="1">
                  <c:v>-7</c:v>
                </c:pt>
                <c:pt idx="2">
                  <c:v>-6.5</c:v>
                </c:pt>
                <c:pt idx="3">
                  <c:v>-6</c:v>
                </c:pt>
                <c:pt idx="4">
                  <c:v>-5.5</c:v>
                </c:pt>
                <c:pt idx="5">
                  <c:v>-5</c:v>
                </c:pt>
                <c:pt idx="6">
                  <c:v>-4.5</c:v>
                </c:pt>
                <c:pt idx="7">
                  <c:v>-4</c:v>
                </c:pt>
                <c:pt idx="8">
                  <c:v>-3.5</c:v>
                </c:pt>
                <c:pt idx="9">
                  <c:v>-3</c:v>
                </c:pt>
                <c:pt idx="10">
                  <c:v>-2.5</c:v>
                </c:pt>
                <c:pt idx="11">
                  <c:v>-2</c:v>
                </c:pt>
                <c:pt idx="12">
                  <c:v>-1.5</c:v>
                </c:pt>
                <c:pt idx="13">
                  <c:v>-1</c:v>
                </c:pt>
                <c:pt idx="14">
                  <c:v>-0.5</c:v>
                </c:pt>
                <c:pt idx="15">
                  <c:v>0</c:v>
                </c:pt>
                <c:pt idx="16">
                  <c:v>0.5</c:v>
                </c:pt>
                <c:pt idx="17">
                  <c:v>1</c:v>
                </c:pt>
                <c:pt idx="18">
                  <c:v>1.5</c:v>
                </c:pt>
                <c:pt idx="19">
                  <c:v>2</c:v>
                </c:pt>
                <c:pt idx="20">
                  <c:v>2.5</c:v>
                </c:pt>
                <c:pt idx="21">
                  <c:v>3</c:v>
                </c:pt>
                <c:pt idx="22">
                  <c:v>3.5</c:v>
                </c:pt>
                <c:pt idx="23">
                  <c:v>4</c:v>
                </c:pt>
                <c:pt idx="24">
                  <c:v>4.5</c:v>
                </c:pt>
                <c:pt idx="25">
                  <c:v>5</c:v>
                </c:pt>
                <c:pt idx="26">
                  <c:v>5.5</c:v>
                </c:pt>
                <c:pt idx="27">
                  <c:v>6</c:v>
                </c:pt>
                <c:pt idx="28">
                  <c:v>6.5</c:v>
                </c:pt>
                <c:pt idx="29">
                  <c:v>7</c:v>
                </c:pt>
                <c:pt idx="30">
                  <c:v>7.5</c:v>
                </c:pt>
                <c:pt idx="31">
                  <c:v>8</c:v>
                </c:pt>
              </c:numCache>
            </c:numRef>
          </c:cat>
          <c:val>
            <c:numRef>
              <c:f>'Neumáticos de 2022 (V. 24F22)'!$E$74:$AJ$74</c:f>
              <c:numCache>
                <c:formatCode>0.00E+00</c:formatCode>
                <c:ptCount val="32"/>
                <c:pt idx="0">
                  <c:v>3.6561010088173815E-9</c:v>
                </c:pt>
                <c:pt idx="1">
                  <c:v>3.0842937420359397E-9</c:v>
                </c:pt>
                <c:pt idx="2">
                  <c:v>2.5991239399176192E-9</c:v>
                </c:pt>
                <c:pt idx="3">
                  <c:v>2.2525740812620375E-9</c:v>
                </c:pt>
                <c:pt idx="4">
                  <c:v>1.9406792084717056E-9</c:v>
                </c:pt>
                <c:pt idx="5">
                  <c:v>1.6928960595329495E-9</c:v>
                </c:pt>
                <c:pt idx="6">
                  <c:v>1.4173889219018143E-9</c:v>
                </c:pt>
                <c:pt idx="7">
                  <c:v>1.1834677673091914E-9</c:v>
                </c:pt>
                <c:pt idx="8">
                  <c:v>9.7380510282240008E-10</c:v>
                </c:pt>
                <c:pt idx="9">
                  <c:v>7.6587518762899506E-10</c:v>
                </c:pt>
                <c:pt idx="10">
                  <c:v>6.0646225264747818E-10</c:v>
                </c:pt>
                <c:pt idx="11">
                  <c:v>4.9903179646420586E-10</c:v>
                </c:pt>
                <c:pt idx="12">
                  <c:v>4.019978360405981E-10</c:v>
                </c:pt>
                <c:pt idx="13">
                  <c:v>3.5001535724223563E-10</c:v>
                </c:pt>
                <c:pt idx="14">
                  <c:v>3.2922236572293447E-10</c:v>
                </c:pt>
                <c:pt idx="15">
                  <c:v>3.2055861925647044E-10</c:v>
                </c:pt>
                <c:pt idx="16">
                  <c:v>3.2575686713633643E-10</c:v>
                </c:pt>
                <c:pt idx="17">
                  <c:v>3.3788611218929727E-10</c:v>
                </c:pt>
                <c:pt idx="18">
                  <c:v>3.6041185300190019E-10</c:v>
                </c:pt>
                <c:pt idx="19">
                  <c:v>3.9333408957415098E-10</c:v>
                </c:pt>
                <c:pt idx="20">
                  <c:v>4.4011832049274305E-10</c:v>
                </c:pt>
                <c:pt idx="21">
                  <c:v>5.111610415170936E-10</c:v>
                </c:pt>
                <c:pt idx="22">
                  <c:v>5.839365118348078E-10</c:v>
                </c:pt>
                <c:pt idx="23">
                  <c:v>6.6017748073907526E-10</c:v>
                </c:pt>
                <c:pt idx="24">
                  <c:v>7.4334944681649341E-10</c:v>
                </c:pt>
                <c:pt idx="25">
                  <c:v>8.7850389169217855E-10</c:v>
                </c:pt>
                <c:pt idx="26">
                  <c:v>1.0535115703132146E-9</c:v>
                </c:pt>
                <c:pt idx="27">
                  <c:v>1.3099584657185081E-9</c:v>
                </c:pt>
                <c:pt idx="28">
                  <c:v>1.6928960595329495E-9</c:v>
                </c:pt>
                <c:pt idx="29">
                  <c:v>2.2179190953963956E-9</c:v>
                </c:pt>
                <c:pt idx="30">
                  <c:v>2.547141461119521E-9</c:v>
                </c:pt>
                <c:pt idx="31">
                  <c:v>2.8763638268419159E-9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1402-4D9C-AD55-121B3C7E1BA6}"/>
            </c:ext>
          </c:extLst>
        </c:ser>
        <c:ser>
          <c:idx val="11"/>
          <c:order val="4"/>
          <c:tx>
            <c:strRef>
              <c:f>'Neumáticos de 2022 (V. 24F22)'!$D$75</c:f>
              <c:strCache>
                <c:ptCount val="1"/>
                <c:pt idx="0">
                  <c:v>C5</c:v>
                </c:pt>
              </c:strCache>
            </c:strRef>
          </c:tx>
          <c:marker>
            <c:symbol val="none"/>
          </c:marker>
          <c:cat>
            <c:numRef>
              <c:f>'Neumáticos de 2022 (V. 24F22)'!$E$70:$AJ$70</c:f>
              <c:numCache>
                <c:formatCode>General</c:formatCode>
                <c:ptCount val="32"/>
                <c:pt idx="0">
                  <c:v>-7.5</c:v>
                </c:pt>
                <c:pt idx="1">
                  <c:v>-7</c:v>
                </c:pt>
                <c:pt idx="2">
                  <c:v>-6.5</c:v>
                </c:pt>
                <c:pt idx="3">
                  <c:v>-6</c:v>
                </c:pt>
                <c:pt idx="4">
                  <c:v>-5.5</c:v>
                </c:pt>
                <c:pt idx="5">
                  <c:v>-5</c:v>
                </c:pt>
                <c:pt idx="6">
                  <c:v>-4.5</c:v>
                </c:pt>
                <c:pt idx="7">
                  <c:v>-4</c:v>
                </c:pt>
                <c:pt idx="8">
                  <c:v>-3.5</c:v>
                </c:pt>
                <c:pt idx="9">
                  <c:v>-3</c:v>
                </c:pt>
                <c:pt idx="10">
                  <c:v>-2.5</c:v>
                </c:pt>
                <c:pt idx="11">
                  <c:v>-2</c:v>
                </c:pt>
                <c:pt idx="12">
                  <c:v>-1.5</c:v>
                </c:pt>
                <c:pt idx="13">
                  <c:v>-1</c:v>
                </c:pt>
                <c:pt idx="14">
                  <c:v>-0.5</c:v>
                </c:pt>
                <c:pt idx="15">
                  <c:v>0</c:v>
                </c:pt>
                <c:pt idx="16">
                  <c:v>0.5</c:v>
                </c:pt>
                <c:pt idx="17">
                  <c:v>1</c:v>
                </c:pt>
                <c:pt idx="18">
                  <c:v>1.5</c:v>
                </c:pt>
                <c:pt idx="19">
                  <c:v>2</c:v>
                </c:pt>
                <c:pt idx="20">
                  <c:v>2.5</c:v>
                </c:pt>
                <c:pt idx="21">
                  <c:v>3</c:v>
                </c:pt>
                <c:pt idx="22">
                  <c:v>3.5</c:v>
                </c:pt>
                <c:pt idx="23">
                  <c:v>4</c:v>
                </c:pt>
                <c:pt idx="24">
                  <c:v>4.5</c:v>
                </c:pt>
                <c:pt idx="25">
                  <c:v>5</c:v>
                </c:pt>
                <c:pt idx="26">
                  <c:v>5.5</c:v>
                </c:pt>
                <c:pt idx="27">
                  <c:v>6</c:v>
                </c:pt>
                <c:pt idx="28">
                  <c:v>6.5</c:v>
                </c:pt>
                <c:pt idx="29">
                  <c:v>7</c:v>
                </c:pt>
                <c:pt idx="30">
                  <c:v>7.5</c:v>
                </c:pt>
                <c:pt idx="31">
                  <c:v>8</c:v>
                </c:pt>
              </c:numCache>
            </c:numRef>
          </c:cat>
          <c:val>
            <c:numRef>
              <c:f>'Neumáticos de 2022 (V. 24F22)'!$E$75:$AJ$75</c:f>
              <c:numCache>
                <c:formatCode>0.00E+00</c:formatCode>
                <c:ptCount val="32"/>
                <c:pt idx="0">
                  <c:v>5.8874412380312103E-9</c:v>
                </c:pt>
                <c:pt idx="1">
                  <c:v>4.966656589429854E-9</c:v>
                </c:pt>
                <c:pt idx="2">
                  <c:v>4.1853847663729774E-9</c:v>
                </c:pt>
                <c:pt idx="3">
                  <c:v>3.627333464190077E-9</c:v>
                </c:pt>
                <c:pt idx="4">
                  <c:v>3.1250872922249692E-9</c:v>
                </c:pt>
                <c:pt idx="5">
                  <c:v>2.7260806111641696E-9</c:v>
                </c:pt>
                <c:pt idx="6">
                  <c:v>2.2824298259288476E-9</c:v>
                </c:pt>
                <c:pt idx="7">
                  <c:v>1.9057451969552198E-9</c:v>
                </c:pt>
                <c:pt idx="8">
                  <c:v>1.5681241591342997E-9</c:v>
                </c:pt>
                <c:pt idx="9">
                  <c:v>1.2332933778244686E-9</c:v>
                </c:pt>
                <c:pt idx="10">
                  <c:v>9.7658977882041593E-10</c:v>
                </c:pt>
                <c:pt idx="11">
                  <c:v>8.0359387514364881E-10</c:v>
                </c:pt>
                <c:pt idx="12">
                  <c:v>6.4733951053236408E-10</c:v>
                </c:pt>
                <c:pt idx="13">
                  <c:v>5.6363181520488836E-10</c:v>
                </c:pt>
                <c:pt idx="14">
                  <c:v>5.3014873707396847E-10</c:v>
                </c:pt>
                <c:pt idx="15">
                  <c:v>5.16197454519276E-10</c:v>
                </c:pt>
                <c:pt idx="16">
                  <c:v>5.2456822405207152E-10</c:v>
                </c:pt>
                <c:pt idx="17">
                  <c:v>5.4410001962849809E-10</c:v>
                </c:pt>
                <c:pt idx="18">
                  <c:v>5.8037335427037064E-10</c:v>
                </c:pt>
                <c:pt idx="19">
                  <c:v>6.333882279776988E-10</c:v>
                </c:pt>
                <c:pt idx="20">
                  <c:v>7.0872515377253306E-10</c:v>
                </c:pt>
                <c:pt idx="21">
                  <c:v>8.231256707199574E-10</c:v>
                </c:pt>
                <c:pt idx="22">
                  <c:v>9.4031644417843439E-10</c:v>
                </c:pt>
                <c:pt idx="23">
                  <c:v>1.0630877306587364E-9</c:v>
                </c:pt>
                <c:pt idx="24">
                  <c:v>1.1970200431827592E-9</c:v>
                </c:pt>
                <c:pt idx="25">
                  <c:v>1.4146600510341039E-9</c:v>
                </c:pt>
                <c:pt idx="26">
                  <c:v>1.6964759586364167E-9</c:v>
                </c:pt>
                <c:pt idx="27">
                  <c:v>2.1094339222520256E-9</c:v>
                </c:pt>
                <c:pt idx="28">
                  <c:v>2.7260806111641696E-9</c:v>
                </c:pt>
                <c:pt idx="29">
                  <c:v>3.5715283339716516E-9</c:v>
                </c:pt>
                <c:pt idx="30">
                  <c:v>4.1016770710459279E-9</c:v>
                </c:pt>
                <c:pt idx="31">
                  <c:v>4.6318258081190271E-9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1402-4D9C-AD55-121B3C7E1BA6}"/>
            </c:ext>
          </c:extLst>
        </c:ser>
        <c:ser>
          <c:idx val="12"/>
          <c:order val="5"/>
          <c:tx>
            <c:strRef>
              <c:f>'Neumáticos de 2022 (V. 24F22)'!$D$76</c:f>
              <c:strCache>
                <c:ptCount val="1"/>
                <c:pt idx="0">
                  <c:v>INT</c:v>
                </c:pt>
              </c:strCache>
            </c:strRef>
          </c:tx>
          <c:marker>
            <c:symbol val="none"/>
          </c:marker>
          <c:cat>
            <c:numRef>
              <c:f>'Neumáticos de 2022 (V. 24F22)'!$E$70:$AJ$70</c:f>
              <c:numCache>
                <c:formatCode>General</c:formatCode>
                <c:ptCount val="32"/>
                <c:pt idx="0">
                  <c:v>-7.5</c:v>
                </c:pt>
                <c:pt idx="1">
                  <c:v>-7</c:v>
                </c:pt>
                <c:pt idx="2">
                  <c:v>-6.5</c:v>
                </c:pt>
                <c:pt idx="3">
                  <c:v>-6</c:v>
                </c:pt>
                <c:pt idx="4">
                  <c:v>-5.5</c:v>
                </c:pt>
                <c:pt idx="5">
                  <c:v>-5</c:v>
                </c:pt>
                <c:pt idx="6">
                  <c:v>-4.5</c:v>
                </c:pt>
                <c:pt idx="7">
                  <c:v>-4</c:v>
                </c:pt>
                <c:pt idx="8">
                  <c:v>-3.5</c:v>
                </c:pt>
                <c:pt idx="9">
                  <c:v>-3</c:v>
                </c:pt>
                <c:pt idx="10">
                  <c:v>-2.5</c:v>
                </c:pt>
                <c:pt idx="11">
                  <c:v>-2</c:v>
                </c:pt>
                <c:pt idx="12">
                  <c:v>-1.5</c:v>
                </c:pt>
                <c:pt idx="13">
                  <c:v>-1</c:v>
                </c:pt>
                <c:pt idx="14">
                  <c:v>-0.5</c:v>
                </c:pt>
                <c:pt idx="15">
                  <c:v>0</c:v>
                </c:pt>
                <c:pt idx="16">
                  <c:v>0.5</c:v>
                </c:pt>
                <c:pt idx="17">
                  <c:v>1</c:v>
                </c:pt>
                <c:pt idx="18">
                  <c:v>1.5</c:v>
                </c:pt>
                <c:pt idx="19">
                  <c:v>2</c:v>
                </c:pt>
                <c:pt idx="20">
                  <c:v>2.5</c:v>
                </c:pt>
                <c:pt idx="21">
                  <c:v>3</c:v>
                </c:pt>
                <c:pt idx="22">
                  <c:v>3.5</c:v>
                </c:pt>
                <c:pt idx="23">
                  <c:v>4</c:v>
                </c:pt>
                <c:pt idx="24">
                  <c:v>4.5</c:v>
                </c:pt>
                <c:pt idx="25">
                  <c:v>5</c:v>
                </c:pt>
                <c:pt idx="26">
                  <c:v>5.5</c:v>
                </c:pt>
                <c:pt idx="27">
                  <c:v>6</c:v>
                </c:pt>
                <c:pt idx="28">
                  <c:v>6.5</c:v>
                </c:pt>
                <c:pt idx="29">
                  <c:v>7</c:v>
                </c:pt>
                <c:pt idx="30">
                  <c:v>7.5</c:v>
                </c:pt>
                <c:pt idx="31">
                  <c:v>8</c:v>
                </c:pt>
              </c:numCache>
            </c:numRef>
          </c:cat>
          <c:val>
            <c:numRef>
              <c:f>'Neumáticos de 2022 (V. 24F22)'!$E$76:$AJ$76</c:f>
              <c:numCache>
                <c:formatCode>0.00E+00</c:formatCode>
                <c:ptCount val="32"/>
                <c:pt idx="0">
                  <c:v>5.6140042325319873E-10</c:v>
                </c:pt>
                <c:pt idx="1">
                  <c:v>4.7359846132264966E-10</c:v>
                </c:pt>
                <c:pt idx="2">
                  <c:v>3.9909982695727135E-10</c:v>
                </c:pt>
                <c:pt idx="3">
                  <c:v>3.4588651669631336E-10</c:v>
                </c:pt>
                <c:pt idx="4">
                  <c:v>2.9799453746140445E-10</c:v>
                </c:pt>
                <c:pt idx="5">
                  <c:v>2.599470206248153E-10</c:v>
                </c:pt>
                <c:pt idx="6">
                  <c:v>2.1764243896735997E-10</c:v>
                </c:pt>
                <c:pt idx="7">
                  <c:v>1.8172345454120712E-10</c:v>
                </c:pt>
                <c:pt idx="8">
                  <c:v>1.4952940183331608E-10</c:v>
                </c:pt>
                <c:pt idx="9">
                  <c:v>1.1760141567673361E-10</c:v>
                </c:pt>
                <c:pt idx="10">
                  <c:v>9.3123292956700473E-11</c:v>
                </c:pt>
                <c:pt idx="11">
                  <c:v>7.6627166775795381E-11</c:v>
                </c:pt>
                <c:pt idx="12">
                  <c:v>6.1727439902726118E-11</c:v>
                </c:pt>
                <c:pt idx="13">
                  <c:v>5.3745443363577617E-11</c:v>
                </c:pt>
                <c:pt idx="14">
                  <c:v>5.0552644747925139E-11</c:v>
                </c:pt>
                <c:pt idx="15">
                  <c:v>4.9222311991388858E-11</c:v>
                </c:pt>
                <c:pt idx="16">
                  <c:v>5.0020511645306779E-11</c:v>
                </c:pt>
                <c:pt idx="17">
                  <c:v>5.1882977504446047E-11</c:v>
                </c:pt>
                <c:pt idx="18">
                  <c:v>5.5341842671405782E-11</c:v>
                </c:pt>
                <c:pt idx="19">
                  <c:v>6.0397107146189849E-11</c:v>
                </c:pt>
                <c:pt idx="20">
                  <c:v>6.7580904031433218E-11</c:v>
                </c:pt>
                <c:pt idx="21">
                  <c:v>7.8489632634923119E-11</c:v>
                </c:pt>
                <c:pt idx="22">
                  <c:v>8.9664427789727962E-11</c:v>
                </c:pt>
                <c:pt idx="23">
                  <c:v>1.0137135604714344E-10</c:v>
                </c:pt>
                <c:pt idx="24">
                  <c:v>1.1414255050978026E-10</c:v>
                </c:pt>
                <c:pt idx="25">
                  <c:v>1.3489574151155794E-10</c:v>
                </c:pt>
                <c:pt idx="26">
                  <c:v>1.6176846319333584E-10</c:v>
                </c:pt>
                <c:pt idx="27">
                  <c:v>2.0114631278645491E-10</c:v>
                </c:pt>
                <c:pt idx="28">
                  <c:v>2.599470206248153E-10</c:v>
                </c:pt>
                <c:pt idx="29">
                  <c:v>3.4056518567019388E-10</c:v>
                </c:pt>
                <c:pt idx="30">
                  <c:v>3.9111783041813054E-10</c:v>
                </c:pt>
                <c:pt idx="31">
                  <c:v>4.416704751660095E-10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1402-4D9C-AD55-121B3C7E1BA6}"/>
            </c:ext>
          </c:extLst>
        </c:ser>
        <c:ser>
          <c:idx val="13"/>
          <c:order val="6"/>
          <c:tx>
            <c:strRef>
              <c:f>'Neumáticos de 2022 (V. 24F22)'!$D$77</c:f>
              <c:strCache>
                <c:ptCount val="1"/>
                <c:pt idx="0">
                  <c:v>WET</c:v>
                </c:pt>
              </c:strCache>
            </c:strRef>
          </c:tx>
          <c:marker>
            <c:symbol val="none"/>
          </c:marker>
          <c:cat>
            <c:numRef>
              <c:f>'Neumáticos de 2022 (V. 24F22)'!$E$70:$AJ$70</c:f>
              <c:numCache>
                <c:formatCode>General</c:formatCode>
                <c:ptCount val="32"/>
                <c:pt idx="0">
                  <c:v>-7.5</c:v>
                </c:pt>
                <c:pt idx="1">
                  <c:v>-7</c:v>
                </c:pt>
                <c:pt idx="2">
                  <c:v>-6.5</c:v>
                </c:pt>
                <c:pt idx="3">
                  <c:v>-6</c:v>
                </c:pt>
                <c:pt idx="4">
                  <c:v>-5.5</c:v>
                </c:pt>
                <c:pt idx="5">
                  <c:v>-5</c:v>
                </c:pt>
                <c:pt idx="6">
                  <c:v>-4.5</c:v>
                </c:pt>
                <c:pt idx="7">
                  <c:v>-4</c:v>
                </c:pt>
                <c:pt idx="8">
                  <c:v>-3.5</c:v>
                </c:pt>
                <c:pt idx="9">
                  <c:v>-3</c:v>
                </c:pt>
                <c:pt idx="10">
                  <c:v>-2.5</c:v>
                </c:pt>
                <c:pt idx="11">
                  <c:v>-2</c:v>
                </c:pt>
                <c:pt idx="12">
                  <c:v>-1.5</c:v>
                </c:pt>
                <c:pt idx="13">
                  <c:v>-1</c:v>
                </c:pt>
                <c:pt idx="14">
                  <c:v>-0.5</c:v>
                </c:pt>
                <c:pt idx="15">
                  <c:v>0</c:v>
                </c:pt>
                <c:pt idx="16">
                  <c:v>0.5</c:v>
                </c:pt>
                <c:pt idx="17">
                  <c:v>1</c:v>
                </c:pt>
                <c:pt idx="18">
                  <c:v>1.5</c:v>
                </c:pt>
                <c:pt idx="19">
                  <c:v>2</c:v>
                </c:pt>
                <c:pt idx="20">
                  <c:v>2.5</c:v>
                </c:pt>
                <c:pt idx="21">
                  <c:v>3</c:v>
                </c:pt>
                <c:pt idx="22">
                  <c:v>3.5</c:v>
                </c:pt>
                <c:pt idx="23">
                  <c:v>4</c:v>
                </c:pt>
                <c:pt idx="24">
                  <c:v>4.5</c:v>
                </c:pt>
                <c:pt idx="25">
                  <c:v>5</c:v>
                </c:pt>
                <c:pt idx="26">
                  <c:v>5.5</c:v>
                </c:pt>
                <c:pt idx="27">
                  <c:v>6</c:v>
                </c:pt>
                <c:pt idx="28">
                  <c:v>6.5</c:v>
                </c:pt>
                <c:pt idx="29">
                  <c:v>7</c:v>
                </c:pt>
                <c:pt idx="30">
                  <c:v>7.5</c:v>
                </c:pt>
                <c:pt idx="31">
                  <c:v>8</c:v>
                </c:pt>
              </c:numCache>
            </c:numRef>
          </c:cat>
          <c:val>
            <c:numRef>
              <c:f>'Neumáticos de 2022 (V. 24F22)'!$E$77:$AJ$77</c:f>
              <c:numCache>
                <c:formatCode>0.00E+00</c:formatCode>
                <c:ptCount val="32"/>
                <c:pt idx="0">
                  <c:v>9.2631069836870418E-10</c:v>
                </c:pt>
                <c:pt idx="1">
                  <c:v>7.8143746118315334E-10</c:v>
                </c:pt>
                <c:pt idx="2">
                  <c:v>6.5851471448015633E-10</c:v>
                </c:pt>
                <c:pt idx="3">
                  <c:v>5.7071275254948773E-10</c:v>
                </c:pt>
                <c:pt idx="4">
                  <c:v>4.9169098681180898E-10</c:v>
                </c:pt>
                <c:pt idx="5">
                  <c:v>4.289125840313742E-10</c:v>
                </c:pt>
                <c:pt idx="6">
                  <c:v>3.5911002429650302E-10</c:v>
                </c:pt>
                <c:pt idx="7">
                  <c:v>2.9984369999329158E-10</c:v>
                </c:pt>
                <c:pt idx="8">
                  <c:v>2.4672351302521826E-10</c:v>
                </c:pt>
                <c:pt idx="9">
                  <c:v>1.940423358668045E-10</c:v>
                </c:pt>
                <c:pt idx="10">
                  <c:v>1.5365343337870944E-10</c:v>
                </c:pt>
                <c:pt idx="11">
                  <c:v>1.2643482518018882E-10</c:v>
                </c:pt>
                <c:pt idx="12">
                  <c:v>1.0185027583959995E-10</c:v>
                </c:pt>
                <c:pt idx="13">
                  <c:v>8.8679981549991749E-11</c:v>
                </c:pt>
                <c:pt idx="14">
                  <c:v>8.3411863834159893E-11</c:v>
                </c:pt>
                <c:pt idx="15">
                  <c:v>8.1216814785872842E-11</c:v>
                </c:pt>
                <c:pt idx="16">
                  <c:v>8.2533844214838729E-11</c:v>
                </c:pt>
                <c:pt idx="17">
                  <c:v>8.5606912882421585E-11</c:v>
                </c:pt>
                <c:pt idx="18">
                  <c:v>9.1314040407910844E-11</c:v>
                </c:pt>
                <c:pt idx="19">
                  <c:v>9.9655226791312903E-11</c:v>
                </c:pt>
                <c:pt idx="20">
                  <c:v>1.1150849165197633E-10</c:v>
                </c:pt>
                <c:pt idx="21">
                  <c:v>1.2950789384775266E-10</c:v>
                </c:pt>
                <c:pt idx="22">
                  <c:v>1.4794630585319906E-10</c:v>
                </c:pt>
                <c:pt idx="23">
                  <c:v>1.6726273747795392E-10</c:v>
                </c:pt>
                <c:pt idx="24">
                  <c:v>1.8833520834132576E-10</c:v>
                </c:pt>
                <c:pt idx="25">
                  <c:v>2.2257797349429316E-10</c:v>
                </c:pt>
                <c:pt idx="26">
                  <c:v>2.6691796426927105E-10</c:v>
                </c:pt>
                <c:pt idx="27">
                  <c:v>3.3189141609798246E-10</c:v>
                </c:pt>
                <c:pt idx="28">
                  <c:v>4.289125840313742E-10</c:v>
                </c:pt>
                <c:pt idx="29">
                  <c:v>5.6193255635638177E-10</c:v>
                </c:pt>
                <c:pt idx="30">
                  <c:v>6.4534442019056071E-10</c:v>
                </c:pt>
                <c:pt idx="31">
                  <c:v>7.2875628402464442E-10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1402-4D9C-AD55-121B3C7E1BA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85680904"/>
        <c:axId val="685678608"/>
      </c:lineChart>
      <c:catAx>
        <c:axId val="68568090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685678608"/>
        <c:crosses val="autoZero"/>
        <c:auto val="1"/>
        <c:lblAlgn val="ctr"/>
        <c:lblOffset val="100"/>
        <c:noMultiLvlLbl val="0"/>
      </c:catAx>
      <c:valAx>
        <c:axId val="685678608"/>
        <c:scaling>
          <c:orientation val="minMax"/>
          <c:max val="6.0000000000000024E-9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E+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685680904"/>
        <c:crosses val="autoZero"/>
        <c:crossBetween val="between"/>
      </c:valAx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ES"/>
        </a:p>
      </c:txPr>
    </c:legend>
    <c:plotVisOnly val="1"/>
    <c:dispBlanksAs val="gap"/>
    <c:showDLblsOverMax val="0"/>
    <c:extLst/>
  </c:chart>
  <c:txPr>
    <a:bodyPr/>
    <a:lstStyle/>
    <a:p>
      <a:pPr>
        <a:defRPr/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Abrasión</a:t>
            </a:r>
            <a:r>
              <a:rPr lang="es-ES" baseline="0"/>
              <a:t> FRONT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lineChart>
        <c:grouping val="standard"/>
        <c:varyColors val="0"/>
        <c:ser>
          <c:idx val="7"/>
          <c:order val="0"/>
          <c:tx>
            <c:strRef>
              <c:f>'Neumáticos de 2022 (V. 24F22)'!$D$61</c:f>
              <c:strCache>
                <c:ptCount val="1"/>
                <c:pt idx="0">
                  <c:v>C1</c:v>
                </c:pt>
              </c:strCache>
            </c:strRef>
          </c:tx>
          <c:marker>
            <c:symbol val="none"/>
          </c:marker>
          <c:cat>
            <c:numRef>
              <c:f>'Neumáticos de 2022 (V. 24F22)'!$E$60:$AJ$60</c:f>
              <c:numCache>
                <c:formatCode>General</c:formatCode>
                <c:ptCount val="32"/>
                <c:pt idx="0">
                  <c:v>-7.5</c:v>
                </c:pt>
                <c:pt idx="1">
                  <c:v>-7</c:v>
                </c:pt>
                <c:pt idx="2">
                  <c:v>-6.5</c:v>
                </c:pt>
                <c:pt idx="3">
                  <c:v>-6</c:v>
                </c:pt>
                <c:pt idx="4">
                  <c:v>-5.5</c:v>
                </c:pt>
                <c:pt idx="5">
                  <c:v>-5</c:v>
                </c:pt>
                <c:pt idx="6">
                  <c:v>-4.5</c:v>
                </c:pt>
                <c:pt idx="7">
                  <c:v>-4</c:v>
                </c:pt>
                <c:pt idx="8">
                  <c:v>-3.5</c:v>
                </c:pt>
                <c:pt idx="9">
                  <c:v>-3</c:v>
                </c:pt>
                <c:pt idx="10">
                  <c:v>-2.5</c:v>
                </c:pt>
                <c:pt idx="11">
                  <c:v>-2</c:v>
                </c:pt>
                <c:pt idx="12">
                  <c:v>-1.5</c:v>
                </c:pt>
                <c:pt idx="13">
                  <c:v>-1</c:v>
                </c:pt>
                <c:pt idx="14">
                  <c:v>-0.5</c:v>
                </c:pt>
                <c:pt idx="15">
                  <c:v>0</c:v>
                </c:pt>
                <c:pt idx="16">
                  <c:v>0.5</c:v>
                </c:pt>
                <c:pt idx="17">
                  <c:v>1</c:v>
                </c:pt>
                <c:pt idx="18">
                  <c:v>1.5</c:v>
                </c:pt>
                <c:pt idx="19">
                  <c:v>2</c:v>
                </c:pt>
                <c:pt idx="20">
                  <c:v>2.5</c:v>
                </c:pt>
                <c:pt idx="21">
                  <c:v>3</c:v>
                </c:pt>
                <c:pt idx="22">
                  <c:v>3.5</c:v>
                </c:pt>
                <c:pt idx="23">
                  <c:v>4</c:v>
                </c:pt>
                <c:pt idx="24">
                  <c:v>4.5</c:v>
                </c:pt>
                <c:pt idx="25">
                  <c:v>5</c:v>
                </c:pt>
                <c:pt idx="26">
                  <c:v>5.5</c:v>
                </c:pt>
                <c:pt idx="27">
                  <c:v>6</c:v>
                </c:pt>
                <c:pt idx="28">
                  <c:v>6.5</c:v>
                </c:pt>
                <c:pt idx="29">
                  <c:v>7</c:v>
                </c:pt>
                <c:pt idx="30">
                  <c:v>7.5</c:v>
                </c:pt>
                <c:pt idx="31">
                  <c:v>8</c:v>
                </c:pt>
              </c:numCache>
            </c:numRef>
          </c:cat>
          <c:val>
            <c:numRef>
              <c:f>'Neumáticos de 2022 (V. 24F22)'!$E$61:$AJ$61</c:f>
              <c:numCache>
                <c:formatCode>0.00E+00</c:formatCode>
                <c:ptCount val="32"/>
                <c:pt idx="0">
                  <c:v>6.0085721089288265E-10</c:v>
                </c:pt>
                <c:pt idx="1">
                  <c:v>5.0688428217505203E-10</c:v>
                </c:pt>
                <c:pt idx="2">
                  <c:v>4.27149675990246E-10</c:v>
                </c:pt>
                <c:pt idx="3">
                  <c:v>3.7019638585819875E-10</c:v>
                </c:pt>
                <c:pt idx="4">
                  <c:v>3.1893842473937447E-10</c:v>
                </c:pt>
                <c:pt idx="5">
                  <c:v>2.7821682229461623E-10</c:v>
                </c:pt>
                <c:pt idx="6">
                  <c:v>2.3293895664001975E-10</c:v>
                </c:pt>
                <c:pt idx="7">
                  <c:v>1.9449548580123082E-10</c:v>
                </c:pt>
                <c:pt idx="8">
                  <c:v>1.6003874527101962E-10</c:v>
                </c:pt>
                <c:pt idx="9">
                  <c:v>1.2586677119179124E-10</c:v>
                </c:pt>
                <c:pt idx="10">
                  <c:v>9.9668257731060182E-11</c:v>
                </c:pt>
                <c:pt idx="11">
                  <c:v>8.2012737790127011E-11</c:v>
                </c:pt>
                <c:pt idx="12">
                  <c:v>6.6065816553160788E-11</c:v>
                </c:pt>
                <c:pt idx="13">
                  <c:v>5.7522823033349538E-11</c:v>
                </c:pt>
                <c:pt idx="14">
                  <c:v>5.4105625625425699E-11</c:v>
                </c:pt>
                <c:pt idx="15">
                  <c:v>5.2681793372128286E-11</c:v>
                </c:pt>
                <c:pt idx="16">
                  <c:v>5.3536092724113394E-11</c:v>
                </c:pt>
                <c:pt idx="17">
                  <c:v>5.5529457878728134E-11</c:v>
                </c:pt>
                <c:pt idx="18">
                  <c:v>5.9231421737311457E-11</c:v>
                </c:pt>
                <c:pt idx="19">
                  <c:v>6.4641984299850042E-11</c:v>
                </c:pt>
                <c:pt idx="20">
                  <c:v>7.2330678467681147E-11</c:v>
                </c:pt>
                <c:pt idx="21">
                  <c:v>8.4006102945078511E-11</c:v>
                </c:pt>
                <c:pt idx="22">
                  <c:v>9.5966293872143415E-11</c:v>
                </c:pt>
                <c:pt idx="23">
                  <c:v>1.0849601770117581E-10</c:v>
                </c:pt>
                <c:pt idx="24">
                  <c:v>1.2216480733287447E-10</c:v>
                </c:pt>
                <c:pt idx="25">
                  <c:v>1.443765904843544E-10</c:v>
                </c:pt>
                <c:pt idx="26">
                  <c:v>1.7313800200137762E-10</c:v>
                </c:pt>
                <c:pt idx="27">
                  <c:v>2.1528343669907489E-10</c:v>
                </c:pt>
                <c:pt idx="28">
                  <c:v>2.7821682229461623E-10</c:v>
                </c:pt>
                <c:pt idx="29">
                  <c:v>3.6450105684502566E-10</c:v>
                </c:pt>
                <c:pt idx="30">
                  <c:v>4.1860668247042801E-10</c:v>
                </c:pt>
                <c:pt idx="31">
                  <c:v>4.7271230809588034E-10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F6B-4ABB-A48E-5038DBBDD023}"/>
            </c:ext>
          </c:extLst>
        </c:ser>
        <c:ser>
          <c:idx val="8"/>
          <c:order val="1"/>
          <c:tx>
            <c:strRef>
              <c:f>'Neumáticos de 2022 (V. 24F22)'!$D$62</c:f>
              <c:strCache>
                <c:ptCount val="1"/>
                <c:pt idx="0">
                  <c:v>C2</c:v>
                </c:pt>
              </c:strCache>
            </c:strRef>
          </c:tx>
          <c:marker>
            <c:symbol val="none"/>
          </c:marker>
          <c:cat>
            <c:numRef>
              <c:f>'Neumáticos de 2022 (V. 24F22)'!$E$60:$AJ$60</c:f>
              <c:numCache>
                <c:formatCode>General</c:formatCode>
                <c:ptCount val="32"/>
                <c:pt idx="0">
                  <c:v>-7.5</c:v>
                </c:pt>
                <c:pt idx="1">
                  <c:v>-7</c:v>
                </c:pt>
                <c:pt idx="2">
                  <c:v>-6.5</c:v>
                </c:pt>
                <c:pt idx="3">
                  <c:v>-6</c:v>
                </c:pt>
                <c:pt idx="4">
                  <c:v>-5.5</c:v>
                </c:pt>
                <c:pt idx="5">
                  <c:v>-5</c:v>
                </c:pt>
                <c:pt idx="6">
                  <c:v>-4.5</c:v>
                </c:pt>
                <c:pt idx="7">
                  <c:v>-4</c:v>
                </c:pt>
                <c:pt idx="8">
                  <c:v>-3.5</c:v>
                </c:pt>
                <c:pt idx="9">
                  <c:v>-3</c:v>
                </c:pt>
                <c:pt idx="10">
                  <c:v>-2.5</c:v>
                </c:pt>
                <c:pt idx="11">
                  <c:v>-2</c:v>
                </c:pt>
                <c:pt idx="12">
                  <c:v>-1.5</c:v>
                </c:pt>
                <c:pt idx="13">
                  <c:v>-1</c:v>
                </c:pt>
                <c:pt idx="14">
                  <c:v>-0.5</c:v>
                </c:pt>
                <c:pt idx="15">
                  <c:v>0</c:v>
                </c:pt>
                <c:pt idx="16">
                  <c:v>0.5</c:v>
                </c:pt>
                <c:pt idx="17">
                  <c:v>1</c:v>
                </c:pt>
                <c:pt idx="18">
                  <c:v>1.5</c:v>
                </c:pt>
                <c:pt idx="19">
                  <c:v>2</c:v>
                </c:pt>
                <c:pt idx="20">
                  <c:v>2.5</c:v>
                </c:pt>
                <c:pt idx="21">
                  <c:v>3</c:v>
                </c:pt>
                <c:pt idx="22">
                  <c:v>3.5</c:v>
                </c:pt>
                <c:pt idx="23">
                  <c:v>4</c:v>
                </c:pt>
                <c:pt idx="24">
                  <c:v>4.5</c:v>
                </c:pt>
                <c:pt idx="25">
                  <c:v>5</c:v>
                </c:pt>
                <c:pt idx="26">
                  <c:v>5.5</c:v>
                </c:pt>
                <c:pt idx="27">
                  <c:v>6</c:v>
                </c:pt>
                <c:pt idx="28">
                  <c:v>6.5</c:v>
                </c:pt>
                <c:pt idx="29">
                  <c:v>7</c:v>
                </c:pt>
                <c:pt idx="30">
                  <c:v>7.5</c:v>
                </c:pt>
                <c:pt idx="31">
                  <c:v>8</c:v>
                </c:pt>
              </c:numCache>
            </c:numRef>
          </c:cat>
          <c:val>
            <c:numRef>
              <c:f>'Neumáticos de 2022 (V. 24F22)'!$E$62:$AJ$62</c:f>
              <c:numCache>
                <c:formatCode>0.00E+00</c:formatCode>
                <c:ptCount val="32"/>
                <c:pt idx="0">
                  <c:v>9.3737474398265613E-10</c:v>
                </c:pt>
                <c:pt idx="1">
                  <c:v>7.9077111103752275E-10</c:v>
                </c:pt>
                <c:pt idx="2">
                  <c:v>6.6638014975077376E-10</c:v>
                </c:pt>
                <c:pt idx="3">
                  <c:v>5.7752946311731466E-10</c:v>
                </c:pt>
                <c:pt idx="4">
                  <c:v>4.9756384514723003E-10</c:v>
                </c:pt>
                <c:pt idx="5">
                  <c:v>4.3403560420376938E-10</c:v>
                </c:pt>
                <c:pt idx="6">
                  <c:v>3.6339930833076398E-10</c:v>
                </c:pt>
                <c:pt idx="7">
                  <c:v>3.0342509485371427E-10</c:v>
                </c:pt>
                <c:pt idx="8">
                  <c:v>2.496704294399682E-10</c:v>
                </c:pt>
                <c:pt idx="9">
                  <c:v>1.9636001745989273E-10</c:v>
                </c:pt>
                <c:pt idx="10">
                  <c:v>1.554887016085182E-10</c:v>
                </c:pt>
                <c:pt idx="11">
                  <c:v>1.2794498875214823E-10</c:v>
                </c:pt>
                <c:pt idx="12">
                  <c:v>1.0306679649479062E-10</c:v>
                </c:pt>
                <c:pt idx="13">
                  <c:v>8.973919349976527E-11</c:v>
                </c:pt>
                <c:pt idx="14">
                  <c:v>8.4408152301756161E-11</c:v>
                </c:pt>
                <c:pt idx="15">
                  <c:v>8.218688513592557E-11</c:v>
                </c:pt>
                <c:pt idx="16">
                  <c:v>8.3519645435434306E-11</c:v>
                </c:pt>
                <c:pt idx="17">
                  <c:v>8.6629419467594598E-11</c:v>
                </c:pt>
                <c:pt idx="18">
                  <c:v>9.240471409876983E-11</c:v>
                </c:pt>
                <c:pt idx="19">
                  <c:v>1.0084552932893922E-10</c:v>
                </c:pt>
                <c:pt idx="20">
                  <c:v>1.1284037202446357E-10</c:v>
                </c:pt>
                <c:pt idx="21">
                  <c:v>1.3105476278483387E-10</c:v>
                </c:pt>
                <c:pt idx="22">
                  <c:v>1.4971340697682281E-10</c:v>
                </c:pt>
                <c:pt idx="23">
                  <c:v>1.6926055803615569E-10</c:v>
                </c:pt>
                <c:pt idx="24">
                  <c:v>1.905847228281973E-10</c:v>
                </c:pt>
                <c:pt idx="25">
                  <c:v>2.2523649061521749E-10</c:v>
                </c:pt>
                <c:pt idx="26">
                  <c:v>2.7010608736564375E-10</c:v>
                </c:pt>
                <c:pt idx="27">
                  <c:v>3.3585559547437582E-10</c:v>
                </c:pt>
                <c:pt idx="28">
                  <c:v>4.3403560420376938E-10</c:v>
                </c:pt>
                <c:pt idx="29">
                  <c:v>5.6864439445401825E-10</c:v>
                </c:pt>
                <c:pt idx="30">
                  <c:v>6.5305254675573789E-10</c:v>
                </c:pt>
                <c:pt idx="31">
                  <c:v>7.3746069905753571E-10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F6B-4ABB-A48E-5038DBBDD023}"/>
            </c:ext>
          </c:extLst>
        </c:ser>
        <c:ser>
          <c:idx val="9"/>
          <c:order val="2"/>
          <c:tx>
            <c:strRef>
              <c:f>'Neumáticos de 2022 (V. 24F22)'!$D$63</c:f>
              <c:strCache>
                <c:ptCount val="1"/>
                <c:pt idx="0">
                  <c:v>C3</c:v>
                </c:pt>
              </c:strCache>
            </c:strRef>
          </c:tx>
          <c:marker>
            <c:symbol val="none"/>
          </c:marker>
          <c:cat>
            <c:numRef>
              <c:f>'Neumáticos de 2022 (V. 24F22)'!$E$60:$AJ$60</c:f>
              <c:numCache>
                <c:formatCode>General</c:formatCode>
                <c:ptCount val="32"/>
                <c:pt idx="0">
                  <c:v>-7.5</c:v>
                </c:pt>
                <c:pt idx="1">
                  <c:v>-7</c:v>
                </c:pt>
                <c:pt idx="2">
                  <c:v>-6.5</c:v>
                </c:pt>
                <c:pt idx="3">
                  <c:v>-6</c:v>
                </c:pt>
                <c:pt idx="4">
                  <c:v>-5.5</c:v>
                </c:pt>
                <c:pt idx="5">
                  <c:v>-5</c:v>
                </c:pt>
                <c:pt idx="6">
                  <c:v>-4.5</c:v>
                </c:pt>
                <c:pt idx="7">
                  <c:v>-4</c:v>
                </c:pt>
                <c:pt idx="8">
                  <c:v>-3.5</c:v>
                </c:pt>
                <c:pt idx="9">
                  <c:v>-3</c:v>
                </c:pt>
                <c:pt idx="10">
                  <c:v>-2.5</c:v>
                </c:pt>
                <c:pt idx="11">
                  <c:v>-2</c:v>
                </c:pt>
                <c:pt idx="12">
                  <c:v>-1.5</c:v>
                </c:pt>
                <c:pt idx="13">
                  <c:v>-1</c:v>
                </c:pt>
                <c:pt idx="14">
                  <c:v>-0.5</c:v>
                </c:pt>
                <c:pt idx="15">
                  <c:v>0</c:v>
                </c:pt>
                <c:pt idx="16">
                  <c:v>0.5</c:v>
                </c:pt>
                <c:pt idx="17">
                  <c:v>1</c:v>
                </c:pt>
                <c:pt idx="18">
                  <c:v>1.5</c:v>
                </c:pt>
                <c:pt idx="19">
                  <c:v>2</c:v>
                </c:pt>
                <c:pt idx="20">
                  <c:v>2.5</c:v>
                </c:pt>
                <c:pt idx="21">
                  <c:v>3</c:v>
                </c:pt>
                <c:pt idx="22">
                  <c:v>3.5</c:v>
                </c:pt>
                <c:pt idx="23">
                  <c:v>4</c:v>
                </c:pt>
                <c:pt idx="24">
                  <c:v>4.5</c:v>
                </c:pt>
                <c:pt idx="25">
                  <c:v>5</c:v>
                </c:pt>
                <c:pt idx="26">
                  <c:v>5.5</c:v>
                </c:pt>
                <c:pt idx="27">
                  <c:v>6</c:v>
                </c:pt>
                <c:pt idx="28">
                  <c:v>6.5</c:v>
                </c:pt>
                <c:pt idx="29">
                  <c:v>7</c:v>
                </c:pt>
                <c:pt idx="30">
                  <c:v>7.5</c:v>
                </c:pt>
                <c:pt idx="31">
                  <c:v>8</c:v>
                </c:pt>
              </c:numCache>
            </c:numRef>
          </c:cat>
          <c:val>
            <c:numRef>
              <c:f>'Neumáticos de 2022 (V. 24F22)'!$E$63:$AJ$63</c:f>
              <c:numCache>
                <c:formatCode>0.00E+00</c:formatCode>
                <c:ptCount val="32"/>
                <c:pt idx="0">
                  <c:v>1.462363095136749E-9</c:v>
                </c:pt>
                <c:pt idx="1">
                  <c:v>1.2336522793097079E-9</c:v>
                </c:pt>
                <c:pt idx="2">
                  <c:v>1.0395946173959029E-9</c:v>
                </c:pt>
                <c:pt idx="3">
                  <c:v>9.0098200174308063E-10</c:v>
                </c:pt>
                <c:pt idx="4">
                  <c:v>7.7623064765558508E-10</c:v>
                </c:pt>
                <c:pt idx="5">
                  <c:v>6.7712262746297881E-10</c:v>
                </c:pt>
                <c:pt idx="6">
                  <c:v>5.669255980199127E-10</c:v>
                </c:pt>
                <c:pt idx="7">
                  <c:v>4.7336208245509239E-10</c:v>
                </c:pt>
                <c:pt idx="8">
                  <c:v>3.8950144998434974E-10</c:v>
                </c:pt>
                <c:pt idx="9">
                  <c:v>3.0633388059265638E-10</c:v>
                </c:pt>
                <c:pt idx="10">
                  <c:v>2.4257207739238408E-10</c:v>
                </c:pt>
                <c:pt idx="11">
                  <c:v>1.9960216654001285E-10</c:v>
                </c:pt>
                <c:pt idx="12">
                  <c:v>1.6079063415723965E-10</c:v>
                </c:pt>
                <c:pt idx="13">
                  <c:v>1.3999874180930619E-10</c:v>
                </c:pt>
                <c:pt idx="14">
                  <c:v>1.3168198487013443E-10</c:v>
                </c:pt>
                <c:pt idx="15">
                  <c:v>1.2821666947882302E-10</c:v>
                </c:pt>
                <c:pt idx="16">
                  <c:v>1.3029585871362606E-10</c:v>
                </c:pt>
                <c:pt idx="17">
                  <c:v>1.3514730026145803E-10</c:v>
                </c:pt>
                <c:pt idx="18">
                  <c:v>1.441571202788921E-10</c:v>
                </c:pt>
                <c:pt idx="19">
                  <c:v>1.573253187658958E-10</c:v>
                </c:pt>
                <c:pt idx="20">
                  <c:v>1.7603802187903833E-10</c:v>
                </c:pt>
                <c:pt idx="21">
                  <c:v>2.0445360808866437E-10</c:v>
                </c:pt>
                <c:pt idx="22">
                  <c:v>2.3356225737413852E-10</c:v>
                </c:pt>
                <c:pt idx="23">
                  <c:v>2.6405703281771556E-10</c:v>
                </c:pt>
                <c:pt idx="24">
                  <c:v>2.9732406057441077E-10</c:v>
                </c:pt>
                <c:pt idx="25">
                  <c:v>3.5138298067896641E-10</c:v>
                </c:pt>
                <c:pt idx="26">
                  <c:v>4.2138235158446754E-10</c:v>
                </c:pt>
                <c:pt idx="27">
                  <c:v>5.2395568716751288E-10</c:v>
                </c:pt>
                <c:pt idx="28">
                  <c:v>6.7712262746297881E-10</c:v>
                </c:pt>
                <c:pt idx="29">
                  <c:v>8.871207401778757E-10</c:v>
                </c:pt>
                <c:pt idx="30">
                  <c:v>1.0188027250479532E-9</c:v>
                </c:pt>
                <c:pt idx="31">
                  <c:v>1.1504847099181524E-9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3F6B-4ABB-A48E-5038DBBDD023}"/>
            </c:ext>
          </c:extLst>
        </c:ser>
        <c:ser>
          <c:idx val="10"/>
          <c:order val="3"/>
          <c:tx>
            <c:strRef>
              <c:f>'Neumáticos de 2022 (V. 24F22)'!$D$64</c:f>
              <c:strCache>
                <c:ptCount val="1"/>
                <c:pt idx="0">
                  <c:v>C4</c:v>
                </c:pt>
              </c:strCache>
            </c:strRef>
          </c:tx>
          <c:marker>
            <c:symbol val="none"/>
          </c:marker>
          <c:cat>
            <c:numRef>
              <c:f>'Neumáticos de 2022 (V. 24F22)'!$E$60:$AJ$60</c:f>
              <c:numCache>
                <c:formatCode>General</c:formatCode>
                <c:ptCount val="32"/>
                <c:pt idx="0">
                  <c:v>-7.5</c:v>
                </c:pt>
                <c:pt idx="1">
                  <c:v>-7</c:v>
                </c:pt>
                <c:pt idx="2">
                  <c:v>-6.5</c:v>
                </c:pt>
                <c:pt idx="3">
                  <c:v>-6</c:v>
                </c:pt>
                <c:pt idx="4">
                  <c:v>-5.5</c:v>
                </c:pt>
                <c:pt idx="5">
                  <c:v>-5</c:v>
                </c:pt>
                <c:pt idx="6">
                  <c:v>-4.5</c:v>
                </c:pt>
                <c:pt idx="7">
                  <c:v>-4</c:v>
                </c:pt>
                <c:pt idx="8">
                  <c:v>-3.5</c:v>
                </c:pt>
                <c:pt idx="9">
                  <c:v>-3</c:v>
                </c:pt>
                <c:pt idx="10">
                  <c:v>-2.5</c:v>
                </c:pt>
                <c:pt idx="11">
                  <c:v>-2</c:v>
                </c:pt>
                <c:pt idx="12">
                  <c:v>-1.5</c:v>
                </c:pt>
                <c:pt idx="13">
                  <c:v>-1</c:v>
                </c:pt>
                <c:pt idx="14">
                  <c:v>-0.5</c:v>
                </c:pt>
                <c:pt idx="15">
                  <c:v>0</c:v>
                </c:pt>
                <c:pt idx="16">
                  <c:v>0.5</c:v>
                </c:pt>
                <c:pt idx="17">
                  <c:v>1</c:v>
                </c:pt>
                <c:pt idx="18">
                  <c:v>1.5</c:v>
                </c:pt>
                <c:pt idx="19">
                  <c:v>2</c:v>
                </c:pt>
                <c:pt idx="20">
                  <c:v>2.5</c:v>
                </c:pt>
                <c:pt idx="21">
                  <c:v>3</c:v>
                </c:pt>
                <c:pt idx="22">
                  <c:v>3.5</c:v>
                </c:pt>
                <c:pt idx="23">
                  <c:v>4</c:v>
                </c:pt>
                <c:pt idx="24">
                  <c:v>4.5</c:v>
                </c:pt>
                <c:pt idx="25">
                  <c:v>5</c:v>
                </c:pt>
                <c:pt idx="26">
                  <c:v>5.5</c:v>
                </c:pt>
                <c:pt idx="27">
                  <c:v>6</c:v>
                </c:pt>
                <c:pt idx="28">
                  <c:v>6.5</c:v>
                </c:pt>
                <c:pt idx="29">
                  <c:v>7</c:v>
                </c:pt>
                <c:pt idx="30">
                  <c:v>7.5</c:v>
                </c:pt>
                <c:pt idx="31">
                  <c:v>8</c:v>
                </c:pt>
              </c:numCache>
            </c:numRef>
          </c:cat>
          <c:val>
            <c:numRef>
              <c:f>'Neumáticos de 2022 (V. 24F22)'!$E$64:$AJ$64</c:f>
              <c:numCache>
                <c:formatCode>0.00E+00</c:formatCode>
                <c:ptCount val="32"/>
                <c:pt idx="0">
                  <c:v>2.2813776835206695E-9</c:v>
                </c:pt>
                <c:pt idx="1">
                  <c:v>1.9245745387046923E-9</c:v>
                </c:pt>
                <c:pt idx="2">
                  <c:v>1.6218324764366658E-9</c:v>
                </c:pt>
                <c:pt idx="3">
                  <c:v>1.4055881462450555E-9</c:v>
                </c:pt>
                <c:pt idx="4">
                  <c:v>1.2109682490726756E-9</c:v>
                </c:pt>
                <c:pt idx="5">
                  <c:v>1.0563535529843664E-9</c:v>
                </c:pt>
                <c:pt idx="6">
                  <c:v>8.8443931048348296E-10</c:v>
                </c:pt>
                <c:pt idx="7">
                  <c:v>7.3847438760544825E-10</c:v>
                </c:pt>
                <c:pt idx="8">
                  <c:v>6.0764656783829901E-10</c:v>
                </c:pt>
                <c:pt idx="9">
                  <c:v>4.7789996972333284E-10</c:v>
                </c:pt>
                <c:pt idx="10">
                  <c:v>3.7842757783523259E-10</c:v>
                </c:pt>
                <c:pt idx="11">
                  <c:v>3.1139183547583906E-10</c:v>
                </c:pt>
                <c:pt idx="12">
                  <c:v>2.5084342302221476E-10</c:v>
                </c:pt>
                <c:pt idx="13">
                  <c:v>2.1840677349345738E-10</c:v>
                </c:pt>
                <c:pt idx="14">
                  <c:v>2.0543211368195697E-10</c:v>
                </c:pt>
                <c:pt idx="15">
                  <c:v>2.0002600542718101E-10</c:v>
                </c:pt>
                <c:pt idx="16">
                  <c:v>2.0326967038007188E-10</c:v>
                </c:pt>
                <c:pt idx="17">
                  <c:v>2.10838221936752E-10</c:v>
                </c:pt>
                <c:pt idx="18">
                  <c:v>2.2489410339920763E-10</c:v>
                </c:pt>
                <c:pt idx="19">
                  <c:v>2.4543731476738814E-10</c:v>
                </c:pt>
                <c:pt idx="20">
                  <c:v>2.746302993432735E-10</c:v>
                </c:pt>
                <c:pt idx="21">
                  <c:v>3.1896038703379782E-10</c:v>
                </c:pt>
                <c:pt idx="22">
                  <c:v>3.6437169637151096E-10</c:v>
                </c:pt>
                <c:pt idx="23">
                  <c:v>4.1194544901359685E-10</c:v>
                </c:pt>
                <c:pt idx="24">
                  <c:v>4.6384408825961116E-10</c:v>
                </c:pt>
                <c:pt idx="25">
                  <c:v>5.4817937703426902E-10</c:v>
                </c:pt>
                <c:pt idx="26">
                  <c:v>6.5738276378232073E-10</c:v>
                </c:pt>
                <c:pt idx="27">
                  <c:v>8.1740356812404512E-10</c:v>
                </c:pt>
                <c:pt idx="28">
                  <c:v>1.0563535529843664E-9</c:v>
                </c:pt>
                <c:pt idx="29">
                  <c:v>1.3839637132260152E-9</c:v>
                </c:pt>
                <c:pt idx="30">
                  <c:v>1.5893958269078832E-9</c:v>
                </c:pt>
                <c:pt idx="31">
                  <c:v>1.7948279405899413E-9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3F6B-4ABB-A48E-5038DBBDD023}"/>
            </c:ext>
          </c:extLst>
        </c:ser>
        <c:ser>
          <c:idx val="11"/>
          <c:order val="4"/>
          <c:tx>
            <c:strRef>
              <c:f>'Neumáticos de 2022 (V. 24F22)'!$D$65</c:f>
              <c:strCache>
                <c:ptCount val="1"/>
                <c:pt idx="0">
                  <c:v>C5</c:v>
                </c:pt>
              </c:strCache>
            </c:strRef>
          </c:tx>
          <c:marker>
            <c:symbol val="none"/>
          </c:marker>
          <c:cat>
            <c:numRef>
              <c:f>'Neumáticos de 2022 (V. 24F22)'!$E$60:$AJ$60</c:f>
              <c:numCache>
                <c:formatCode>General</c:formatCode>
                <c:ptCount val="32"/>
                <c:pt idx="0">
                  <c:v>-7.5</c:v>
                </c:pt>
                <c:pt idx="1">
                  <c:v>-7</c:v>
                </c:pt>
                <c:pt idx="2">
                  <c:v>-6.5</c:v>
                </c:pt>
                <c:pt idx="3">
                  <c:v>-6</c:v>
                </c:pt>
                <c:pt idx="4">
                  <c:v>-5.5</c:v>
                </c:pt>
                <c:pt idx="5">
                  <c:v>-5</c:v>
                </c:pt>
                <c:pt idx="6">
                  <c:v>-4.5</c:v>
                </c:pt>
                <c:pt idx="7">
                  <c:v>-4</c:v>
                </c:pt>
                <c:pt idx="8">
                  <c:v>-3.5</c:v>
                </c:pt>
                <c:pt idx="9">
                  <c:v>-3</c:v>
                </c:pt>
                <c:pt idx="10">
                  <c:v>-2.5</c:v>
                </c:pt>
                <c:pt idx="11">
                  <c:v>-2</c:v>
                </c:pt>
                <c:pt idx="12">
                  <c:v>-1.5</c:v>
                </c:pt>
                <c:pt idx="13">
                  <c:v>-1</c:v>
                </c:pt>
                <c:pt idx="14">
                  <c:v>-0.5</c:v>
                </c:pt>
                <c:pt idx="15">
                  <c:v>0</c:v>
                </c:pt>
                <c:pt idx="16">
                  <c:v>0.5</c:v>
                </c:pt>
                <c:pt idx="17">
                  <c:v>1</c:v>
                </c:pt>
                <c:pt idx="18">
                  <c:v>1.5</c:v>
                </c:pt>
                <c:pt idx="19">
                  <c:v>2</c:v>
                </c:pt>
                <c:pt idx="20">
                  <c:v>2.5</c:v>
                </c:pt>
                <c:pt idx="21">
                  <c:v>3</c:v>
                </c:pt>
                <c:pt idx="22">
                  <c:v>3.5</c:v>
                </c:pt>
                <c:pt idx="23">
                  <c:v>4</c:v>
                </c:pt>
                <c:pt idx="24">
                  <c:v>4.5</c:v>
                </c:pt>
                <c:pt idx="25">
                  <c:v>5</c:v>
                </c:pt>
                <c:pt idx="26">
                  <c:v>5.5</c:v>
                </c:pt>
                <c:pt idx="27">
                  <c:v>6</c:v>
                </c:pt>
                <c:pt idx="28">
                  <c:v>6.5</c:v>
                </c:pt>
                <c:pt idx="29">
                  <c:v>7</c:v>
                </c:pt>
                <c:pt idx="30">
                  <c:v>7.5</c:v>
                </c:pt>
                <c:pt idx="31">
                  <c:v>8</c:v>
                </c:pt>
              </c:numCache>
            </c:numRef>
          </c:cat>
          <c:val>
            <c:numRef>
              <c:f>'Neumáticos de 2022 (V. 24F22)'!$E$65:$AJ$65</c:f>
              <c:numCache>
                <c:formatCode>0.00E+00</c:formatCode>
                <c:ptCount val="32"/>
                <c:pt idx="0">
                  <c:v>3.5590915499542421E-9</c:v>
                </c:pt>
                <c:pt idx="1">
                  <c:v>3.002456378634465E-9</c:v>
                </c:pt>
                <c:pt idx="2">
                  <c:v>2.5301598696359842E-9</c:v>
                </c:pt>
                <c:pt idx="3">
                  <c:v>2.1928052203511007E-9</c:v>
                </c:pt>
                <c:pt idx="4">
                  <c:v>1.8891860359948141E-9</c:v>
                </c:pt>
                <c:pt idx="5">
                  <c:v>1.6479774617540816E-9</c:v>
                </c:pt>
                <c:pt idx="6">
                  <c:v>1.3797805155748563E-9</c:v>
                </c:pt>
                <c:pt idx="7">
                  <c:v>1.1520661273095918E-9</c:v>
                </c:pt>
                <c:pt idx="8">
                  <c:v>9.4796656449032614E-10</c:v>
                </c:pt>
                <c:pt idx="9">
                  <c:v>7.4555377491939594E-10</c:v>
                </c:pt>
                <c:pt idx="10">
                  <c:v>5.9037063624841266E-10</c:v>
                </c:pt>
                <c:pt idx="11">
                  <c:v>4.8579069497010769E-10</c:v>
                </c:pt>
                <c:pt idx="12">
                  <c:v>3.9133139317038184E-10</c:v>
                </c:pt>
                <c:pt idx="13">
                  <c:v>3.4072819577762463E-10</c:v>
                </c:pt>
                <c:pt idx="14">
                  <c:v>3.2048691682052569E-10</c:v>
                </c:pt>
                <c:pt idx="15">
                  <c:v>3.1205305058842585E-10</c:v>
                </c:pt>
                <c:pt idx="16">
                  <c:v>3.1711337032772526E-10</c:v>
                </c:pt>
                <c:pt idx="17">
                  <c:v>3.289207830526552E-10</c:v>
                </c:pt>
                <c:pt idx="18">
                  <c:v>3.5084883525617418E-10</c:v>
                </c:pt>
                <c:pt idx="19">
                  <c:v>3.8289752693820306E-10</c:v>
                </c:pt>
                <c:pt idx="20">
                  <c:v>4.2844040459169038E-10</c:v>
                </c:pt>
                <c:pt idx="21">
                  <c:v>4.9759810769703237E-10</c:v>
                </c:pt>
                <c:pt idx="22">
                  <c:v>5.6844258404291883E-10</c:v>
                </c:pt>
                <c:pt idx="23">
                  <c:v>6.4266060688548649E-10</c:v>
                </c:pt>
                <c:pt idx="24">
                  <c:v>7.2362572271390191E-10</c:v>
                </c:pt>
                <c:pt idx="25">
                  <c:v>8.551940359348969E-10</c:v>
                </c:pt>
                <c:pt idx="26">
                  <c:v>1.0255581338257733E-9</c:v>
                </c:pt>
                <c:pt idx="27">
                  <c:v>1.2752005742964821E-9</c:v>
                </c:pt>
                <c:pt idx="28">
                  <c:v>1.6479774617540816E-9</c:v>
                </c:pt>
                <c:pt idx="29">
                  <c:v>2.1590697554228005E-9</c:v>
                </c:pt>
                <c:pt idx="30">
                  <c:v>2.4795566722431872E-9</c:v>
                </c:pt>
                <c:pt idx="31">
                  <c:v>2.8000435890638709E-9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3F6B-4ABB-A48E-5038DBBDD023}"/>
            </c:ext>
          </c:extLst>
        </c:ser>
        <c:ser>
          <c:idx val="12"/>
          <c:order val="5"/>
          <c:tx>
            <c:strRef>
              <c:f>'Neumáticos de 2022 (V. 24F22)'!$D$66</c:f>
              <c:strCache>
                <c:ptCount val="1"/>
                <c:pt idx="0">
                  <c:v>INT</c:v>
                </c:pt>
              </c:strCache>
            </c:strRef>
          </c:tx>
          <c:marker>
            <c:symbol val="none"/>
          </c:marker>
          <c:cat>
            <c:numRef>
              <c:f>'Neumáticos de 2022 (V. 24F22)'!$E$60:$AJ$60</c:f>
              <c:numCache>
                <c:formatCode>General</c:formatCode>
                <c:ptCount val="32"/>
                <c:pt idx="0">
                  <c:v>-7.5</c:v>
                </c:pt>
                <c:pt idx="1">
                  <c:v>-7</c:v>
                </c:pt>
                <c:pt idx="2">
                  <c:v>-6.5</c:v>
                </c:pt>
                <c:pt idx="3">
                  <c:v>-6</c:v>
                </c:pt>
                <c:pt idx="4">
                  <c:v>-5.5</c:v>
                </c:pt>
                <c:pt idx="5">
                  <c:v>-5</c:v>
                </c:pt>
                <c:pt idx="6">
                  <c:v>-4.5</c:v>
                </c:pt>
                <c:pt idx="7">
                  <c:v>-4</c:v>
                </c:pt>
                <c:pt idx="8">
                  <c:v>-3.5</c:v>
                </c:pt>
                <c:pt idx="9">
                  <c:v>-3</c:v>
                </c:pt>
                <c:pt idx="10">
                  <c:v>-2.5</c:v>
                </c:pt>
                <c:pt idx="11">
                  <c:v>-2</c:v>
                </c:pt>
                <c:pt idx="12">
                  <c:v>-1.5</c:v>
                </c:pt>
                <c:pt idx="13">
                  <c:v>-1</c:v>
                </c:pt>
                <c:pt idx="14">
                  <c:v>-0.5</c:v>
                </c:pt>
                <c:pt idx="15">
                  <c:v>0</c:v>
                </c:pt>
                <c:pt idx="16">
                  <c:v>0.5</c:v>
                </c:pt>
                <c:pt idx="17">
                  <c:v>1</c:v>
                </c:pt>
                <c:pt idx="18">
                  <c:v>1.5</c:v>
                </c:pt>
                <c:pt idx="19">
                  <c:v>2</c:v>
                </c:pt>
                <c:pt idx="20">
                  <c:v>2.5</c:v>
                </c:pt>
                <c:pt idx="21">
                  <c:v>3</c:v>
                </c:pt>
                <c:pt idx="22">
                  <c:v>3.5</c:v>
                </c:pt>
                <c:pt idx="23">
                  <c:v>4</c:v>
                </c:pt>
                <c:pt idx="24">
                  <c:v>4.5</c:v>
                </c:pt>
                <c:pt idx="25">
                  <c:v>5</c:v>
                </c:pt>
                <c:pt idx="26">
                  <c:v>5.5</c:v>
                </c:pt>
                <c:pt idx="27">
                  <c:v>6</c:v>
                </c:pt>
                <c:pt idx="28">
                  <c:v>6.5</c:v>
                </c:pt>
                <c:pt idx="29">
                  <c:v>7</c:v>
                </c:pt>
                <c:pt idx="30">
                  <c:v>7.5</c:v>
                </c:pt>
                <c:pt idx="31">
                  <c:v>8</c:v>
                </c:pt>
              </c:numCache>
            </c:numRef>
          </c:cat>
          <c:val>
            <c:numRef>
              <c:f>'Neumáticos de 2022 (V. 24F22)'!$E$66:$AJ$66</c:f>
              <c:numCache>
                <c:formatCode>0.00E+00</c:formatCode>
                <c:ptCount val="32"/>
                <c:pt idx="0">
                  <c:v>4.0832652041261685E-10</c:v>
                </c:pt>
                <c:pt idx="1">
                  <c:v>3.4446502669880323E-10</c:v>
                </c:pt>
                <c:pt idx="2">
                  <c:v>2.9027951688103339E-10</c:v>
                </c:pt>
                <c:pt idx="3">
                  <c:v>2.5157558129689505E-10</c:v>
                </c:pt>
                <c:pt idx="4">
                  <c:v>2.1674203927116843E-10</c:v>
                </c:pt>
                <c:pt idx="5">
                  <c:v>1.8906872532827152E-10</c:v>
                </c:pt>
                <c:pt idx="6">
                  <c:v>1.5829909653912503E-10</c:v>
                </c:pt>
                <c:pt idx="7">
                  <c:v>1.3217394002006207E-10</c:v>
                </c:pt>
                <c:pt idx="8">
                  <c:v>1.0875805899143132E-10</c:v>
                </c:pt>
                <c:pt idx="9">
                  <c:v>8.5535697640946869E-11</c:v>
                </c:pt>
                <c:pt idx="10">
                  <c:v>6.773188727224311E-11</c:v>
                </c:pt>
                <c:pt idx="11">
                  <c:v>5.5733667241158221E-11</c:v>
                </c:pt>
                <c:pt idx="12">
                  <c:v>4.4896565277601299E-11</c:v>
                </c:pt>
                <c:pt idx="13">
                  <c:v>3.9090974939976471E-11</c:v>
                </c:pt>
                <c:pt idx="14">
                  <c:v>3.6768738804927284E-11</c:v>
                </c:pt>
                <c:pt idx="15">
                  <c:v>3.5801140415326611E-11</c:v>
                </c:pt>
                <c:pt idx="16">
                  <c:v>3.6381699449090572E-11</c:v>
                </c:pt>
                <c:pt idx="17">
                  <c:v>3.7736337194533146E-11</c:v>
                </c:pt>
                <c:pt idx="18">
                  <c:v>4.0252093007503662E-11</c:v>
                </c:pt>
                <c:pt idx="19">
                  <c:v>4.3928966887993194E-11</c:v>
                </c:pt>
                <c:pt idx="20">
                  <c:v>4.9153998191854049E-11</c:v>
                </c:pt>
                <c:pt idx="21">
                  <c:v>5.7088304986829498E-11</c:v>
                </c:pt>
                <c:pt idx="22">
                  <c:v>6.5216131459048344E-11</c:v>
                </c:pt>
                <c:pt idx="23">
                  <c:v>7.3730997287544965E-11</c:v>
                </c:pt>
                <c:pt idx="24">
                  <c:v>8.3019941827747644E-11</c:v>
                </c:pt>
                <c:pt idx="25">
                  <c:v>9.8114476705554389E-11</c:v>
                </c:pt>
                <c:pt idx="26">
                  <c:v>1.1765996417578096E-10</c:v>
                </c:pt>
                <c:pt idx="27">
                  <c:v>1.4630087650803568E-10</c:v>
                </c:pt>
                <c:pt idx="28">
                  <c:v>1.8906872532827152E-10</c:v>
                </c:pt>
                <c:pt idx="29">
                  <c:v>2.4770518773849089E-10</c:v>
                </c:pt>
                <c:pt idx="30">
                  <c:v>2.8447392654340861E-10</c:v>
                </c:pt>
                <c:pt idx="31">
                  <c:v>3.2124266534834845E-10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3F6B-4ABB-A48E-5038DBBDD023}"/>
            </c:ext>
          </c:extLst>
        </c:ser>
        <c:ser>
          <c:idx val="13"/>
          <c:order val="6"/>
          <c:tx>
            <c:strRef>
              <c:f>'Neumáticos de 2022 (V. 24F22)'!$D$67</c:f>
              <c:strCache>
                <c:ptCount val="1"/>
                <c:pt idx="0">
                  <c:v>WET</c:v>
                </c:pt>
              </c:strCache>
            </c:strRef>
          </c:tx>
          <c:marker>
            <c:symbol val="none"/>
          </c:marker>
          <c:cat>
            <c:numRef>
              <c:f>'Neumáticos de 2022 (V. 24F22)'!$E$60:$AJ$60</c:f>
              <c:numCache>
                <c:formatCode>General</c:formatCode>
                <c:ptCount val="32"/>
                <c:pt idx="0">
                  <c:v>-7.5</c:v>
                </c:pt>
                <c:pt idx="1">
                  <c:v>-7</c:v>
                </c:pt>
                <c:pt idx="2">
                  <c:v>-6.5</c:v>
                </c:pt>
                <c:pt idx="3">
                  <c:v>-6</c:v>
                </c:pt>
                <c:pt idx="4">
                  <c:v>-5.5</c:v>
                </c:pt>
                <c:pt idx="5">
                  <c:v>-5</c:v>
                </c:pt>
                <c:pt idx="6">
                  <c:v>-4.5</c:v>
                </c:pt>
                <c:pt idx="7">
                  <c:v>-4</c:v>
                </c:pt>
                <c:pt idx="8">
                  <c:v>-3.5</c:v>
                </c:pt>
                <c:pt idx="9">
                  <c:v>-3</c:v>
                </c:pt>
                <c:pt idx="10">
                  <c:v>-2.5</c:v>
                </c:pt>
                <c:pt idx="11">
                  <c:v>-2</c:v>
                </c:pt>
                <c:pt idx="12">
                  <c:v>-1.5</c:v>
                </c:pt>
                <c:pt idx="13">
                  <c:v>-1</c:v>
                </c:pt>
                <c:pt idx="14">
                  <c:v>-0.5</c:v>
                </c:pt>
                <c:pt idx="15">
                  <c:v>0</c:v>
                </c:pt>
                <c:pt idx="16">
                  <c:v>0.5</c:v>
                </c:pt>
                <c:pt idx="17">
                  <c:v>1</c:v>
                </c:pt>
                <c:pt idx="18">
                  <c:v>1.5</c:v>
                </c:pt>
                <c:pt idx="19">
                  <c:v>2</c:v>
                </c:pt>
                <c:pt idx="20">
                  <c:v>2.5</c:v>
                </c:pt>
                <c:pt idx="21">
                  <c:v>3</c:v>
                </c:pt>
                <c:pt idx="22">
                  <c:v>3.5</c:v>
                </c:pt>
                <c:pt idx="23">
                  <c:v>4</c:v>
                </c:pt>
                <c:pt idx="24">
                  <c:v>4.5</c:v>
                </c:pt>
                <c:pt idx="25">
                  <c:v>5</c:v>
                </c:pt>
                <c:pt idx="26">
                  <c:v>5.5</c:v>
                </c:pt>
                <c:pt idx="27">
                  <c:v>6</c:v>
                </c:pt>
                <c:pt idx="28">
                  <c:v>6.5</c:v>
                </c:pt>
                <c:pt idx="29">
                  <c:v>7</c:v>
                </c:pt>
                <c:pt idx="30">
                  <c:v>7.5</c:v>
                </c:pt>
                <c:pt idx="31">
                  <c:v>8</c:v>
                </c:pt>
              </c:numCache>
            </c:numRef>
          </c:cat>
          <c:val>
            <c:numRef>
              <c:f>'Neumáticos de 2022 (V. 24F22)'!$E$67:$AJ$67</c:f>
              <c:numCache>
                <c:formatCode>0.00E+00</c:formatCode>
                <c:ptCount val="32"/>
                <c:pt idx="0">
                  <c:v>6.5332243266018705E-10</c:v>
                </c:pt>
                <c:pt idx="1">
                  <c:v>5.5114404271808512E-10</c:v>
                </c:pt>
                <c:pt idx="2">
                  <c:v>4.6444722700965342E-10</c:v>
                </c:pt>
                <c:pt idx="3">
                  <c:v>4.0252093007503208E-10</c:v>
                </c:pt>
                <c:pt idx="4">
                  <c:v>3.4678726283386949E-10</c:v>
                </c:pt>
                <c:pt idx="5">
                  <c:v>3.0250996052523446E-10</c:v>
                </c:pt>
                <c:pt idx="6">
                  <c:v>2.5327855446260004E-10</c:v>
                </c:pt>
                <c:pt idx="7">
                  <c:v>2.1147830403209929E-10</c:v>
                </c:pt>
                <c:pt idx="8">
                  <c:v>1.7401289438629009E-10</c:v>
                </c:pt>
                <c:pt idx="9">
                  <c:v>1.3685711622551497E-10</c:v>
                </c:pt>
                <c:pt idx="10">
                  <c:v>1.0837101963558897E-10</c:v>
                </c:pt>
                <c:pt idx="11">
                  <c:v>8.9173867585853154E-11</c:v>
                </c:pt>
                <c:pt idx="12">
                  <c:v>7.1834504444162076E-11</c:v>
                </c:pt>
                <c:pt idx="13">
                  <c:v>6.2545559903962343E-11</c:v>
                </c:pt>
                <c:pt idx="14">
                  <c:v>5.8829982087883644E-11</c:v>
                </c:pt>
                <c:pt idx="15">
                  <c:v>5.7281824664522571E-11</c:v>
                </c:pt>
                <c:pt idx="16">
                  <c:v>5.8210719118544914E-11</c:v>
                </c:pt>
                <c:pt idx="17">
                  <c:v>6.0378139511253034E-11</c:v>
                </c:pt>
                <c:pt idx="18">
                  <c:v>6.4403348812005867E-11</c:v>
                </c:pt>
                <c:pt idx="19">
                  <c:v>7.0286347020789105E-11</c:v>
                </c:pt>
                <c:pt idx="20">
                  <c:v>7.8646397106966488E-11</c:v>
                </c:pt>
                <c:pt idx="21">
                  <c:v>9.1341287978927198E-11</c:v>
                </c:pt>
                <c:pt idx="22">
                  <c:v>1.0434581033447736E-10</c:v>
                </c:pt>
                <c:pt idx="23">
                  <c:v>1.1796959566007194E-10</c:v>
                </c:pt>
                <c:pt idx="24">
                  <c:v>1.3283190692439625E-10</c:v>
                </c:pt>
                <c:pt idx="25">
                  <c:v>1.5698316272888701E-10</c:v>
                </c:pt>
                <c:pt idx="26">
                  <c:v>1.8825594268124954E-10</c:v>
                </c:pt>
                <c:pt idx="27">
                  <c:v>2.3408140241285717E-10</c:v>
                </c:pt>
                <c:pt idx="28">
                  <c:v>3.0250996052523446E-10</c:v>
                </c:pt>
                <c:pt idx="29">
                  <c:v>3.9632830038158544E-10</c:v>
                </c:pt>
                <c:pt idx="30">
                  <c:v>4.5515828246945368E-10</c:v>
                </c:pt>
                <c:pt idx="31">
                  <c:v>5.1398826455735748E-10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3F6B-4ABB-A48E-5038DBBDD02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85680904"/>
        <c:axId val="685678608"/>
      </c:lineChart>
      <c:catAx>
        <c:axId val="68568090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685678608"/>
        <c:crosses val="autoZero"/>
        <c:auto val="1"/>
        <c:lblAlgn val="ctr"/>
        <c:lblOffset val="100"/>
        <c:noMultiLvlLbl val="0"/>
      </c:catAx>
      <c:valAx>
        <c:axId val="685678608"/>
        <c:scaling>
          <c:orientation val="minMax"/>
          <c:max val="6.0000000000000024E-9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E+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685680904"/>
        <c:crosses val="autoZero"/>
        <c:crossBetween val="between"/>
      </c:valAx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ES"/>
        </a:p>
      </c:txPr>
    </c:legend>
    <c:plotVisOnly val="1"/>
    <c:dispBlanksAs val="gap"/>
    <c:showDLblsOverMax val="0"/>
    <c:extLst/>
  </c:chart>
  <c:txPr>
    <a:bodyPr/>
    <a:lstStyle/>
    <a:p>
      <a:pPr>
        <a:defRPr/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Curva</a:t>
            </a:r>
            <a:r>
              <a:rPr lang="es-ES" baseline="0"/>
              <a:t> de grip en función del desgaste (C1, C2, C3, C4, C5)</a:t>
            </a:r>
            <a:endParaRPr lang="es-ES"/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lineChart>
        <c:grouping val="standard"/>
        <c:varyColors val="0"/>
        <c:ser>
          <c:idx val="4"/>
          <c:order val="0"/>
          <c:tx>
            <c:v>FRONT DESGASTE</c:v>
          </c:tx>
          <c:spPr>
            <a:ln w="31750">
              <a:solidFill>
                <a:srgbClr val="0070C0"/>
              </a:solidFill>
            </a:ln>
          </c:spPr>
          <c:marker>
            <c:symbol val="none"/>
          </c:marker>
          <c:val>
            <c:numRef>
              <c:f>'Neumáticos de 2022 (V. Feb22)'!$AD$9:$BI$9</c:f>
              <c:numCache>
                <c:formatCode>0.000</c:formatCode>
                <c:ptCount val="32"/>
                <c:pt idx="0">
                  <c:v>0.998</c:v>
                </c:pt>
                <c:pt idx="1">
                  <c:v>1</c:v>
                </c:pt>
                <c:pt idx="2">
                  <c:v>0.998</c:v>
                </c:pt>
                <c:pt idx="3">
                  <c:v>0.996</c:v>
                </c:pt>
                <c:pt idx="4">
                  <c:v>0.99</c:v>
                </c:pt>
                <c:pt idx="5">
                  <c:v>0.98599999999999999</c:v>
                </c:pt>
                <c:pt idx="6">
                  <c:v>0.98199999999999998</c:v>
                </c:pt>
                <c:pt idx="7">
                  <c:v>0.98170000000000002</c:v>
                </c:pt>
                <c:pt idx="8">
                  <c:v>0.98140000000000005</c:v>
                </c:pt>
                <c:pt idx="9">
                  <c:v>0.98109999999999997</c:v>
                </c:pt>
                <c:pt idx="10">
                  <c:v>0.98080000000000001</c:v>
                </c:pt>
                <c:pt idx="11">
                  <c:v>0.98050000000000004</c:v>
                </c:pt>
                <c:pt idx="12">
                  <c:v>0.98019999999999996</c:v>
                </c:pt>
                <c:pt idx="13">
                  <c:v>0.97989999999999999</c:v>
                </c:pt>
                <c:pt idx="14">
                  <c:v>0.97960000000000003</c:v>
                </c:pt>
                <c:pt idx="15">
                  <c:v>0.97929999999999995</c:v>
                </c:pt>
                <c:pt idx="16">
                  <c:v>0.97899999999999998</c:v>
                </c:pt>
                <c:pt idx="17">
                  <c:v>0.97870000000000001</c:v>
                </c:pt>
                <c:pt idx="18">
                  <c:v>0.97840000000000005</c:v>
                </c:pt>
                <c:pt idx="19">
                  <c:v>0.97809999999999997</c:v>
                </c:pt>
                <c:pt idx="20">
                  <c:v>0.9778</c:v>
                </c:pt>
                <c:pt idx="21">
                  <c:v>0.97750000000000004</c:v>
                </c:pt>
                <c:pt idx="22">
                  <c:v>0.97719999999999996</c:v>
                </c:pt>
                <c:pt idx="23">
                  <c:v>0.97689999999999999</c:v>
                </c:pt>
                <c:pt idx="24">
                  <c:v>0.97660000000000002</c:v>
                </c:pt>
                <c:pt idx="25">
                  <c:v>0.97</c:v>
                </c:pt>
                <c:pt idx="26">
                  <c:v>0.96499999999999997</c:v>
                </c:pt>
                <c:pt idx="27">
                  <c:v>0.95</c:v>
                </c:pt>
                <c:pt idx="28">
                  <c:v>0.93</c:v>
                </c:pt>
                <c:pt idx="29">
                  <c:v>0.9</c:v>
                </c:pt>
                <c:pt idx="30">
                  <c:v>0.86</c:v>
                </c:pt>
                <c:pt idx="31">
                  <c:v>0.8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C60-40BD-B207-3D4C514558CB}"/>
            </c:ext>
          </c:extLst>
        </c:ser>
        <c:ser>
          <c:idx val="5"/>
          <c:order val="1"/>
          <c:tx>
            <c:v>REAR DESGASTE</c:v>
          </c:tx>
          <c:spPr>
            <a:ln w="63500" cmpd="dbl">
              <a:solidFill>
                <a:srgbClr val="FFC000"/>
              </a:solidFill>
            </a:ln>
          </c:spPr>
          <c:marker>
            <c:symbol val="none"/>
          </c:marker>
          <c:val>
            <c:numRef>
              <c:f>'Neumáticos de 2022 (V. Feb22)'!$AD$10:$BI$10</c:f>
              <c:numCache>
                <c:formatCode>0.000</c:formatCode>
                <c:ptCount val="32"/>
                <c:pt idx="0">
                  <c:v>0.998</c:v>
                </c:pt>
                <c:pt idx="1">
                  <c:v>1</c:v>
                </c:pt>
                <c:pt idx="2">
                  <c:v>0.998</c:v>
                </c:pt>
                <c:pt idx="3">
                  <c:v>0.996</c:v>
                </c:pt>
                <c:pt idx="4">
                  <c:v>0.99</c:v>
                </c:pt>
                <c:pt idx="5">
                  <c:v>0.98599999999999999</c:v>
                </c:pt>
                <c:pt idx="6">
                  <c:v>0.98199999999999998</c:v>
                </c:pt>
                <c:pt idx="7">
                  <c:v>0.98170000000000002</c:v>
                </c:pt>
                <c:pt idx="8">
                  <c:v>0.98140000000000005</c:v>
                </c:pt>
                <c:pt idx="9">
                  <c:v>0.98109999999999997</c:v>
                </c:pt>
                <c:pt idx="10">
                  <c:v>0.98080000000000001</c:v>
                </c:pt>
                <c:pt idx="11">
                  <c:v>0.98050000000000004</c:v>
                </c:pt>
                <c:pt idx="12">
                  <c:v>0.98019999999999996</c:v>
                </c:pt>
                <c:pt idx="13">
                  <c:v>0.97989999999999999</c:v>
                </c:pt>
                <c:pt idx="14">
                  <c:v>0.97960000000000003</c:v>
                </c:pt>
                <c:pt idx="15">
                  <c:v>0.97929999999999995</c:v>
                </c:pt>
                <c:pt idx="16">
                  <c:v>0.97899999999999998</c:v>
                </c:pt>
                <c:pt idx="17">
                  <c:v>0.97870000000000001</c:v>
                </c:pt>
                <c:pt idx="18">
                  <c:v>0.97840000000000005</c:v>
                </c:pt>
                <c:pt idx="19">
                  <c:v>0.97809999999999997</c:v>
                </c:pt>
                <c:pt idx="20">
                  <c:v>0.9778</c:v>
                </c:pt>
                <c:pt idx="21">
                  <c:v>0.97750000000000004</c:v>
                </c:pt>
                <c:pt idx="22">
                  <c:v>0.97719999999999996</c:v>
                </c:pt>
                <c:pt idx="23">
                  <c:v>0.97689999999999999</c:v>
                </c:pt>
                <c:pt idx="24">
                  <c:v>0.97660000000000002</c:v>
                </c:pt>
                <c:pt idx="25">
                  <c:v>0.97</c:v>
                </c:pt>
                <c:pt idx="26">
                  <c:v>0.96499999999999997</c:v>
                </c:pt>
                <c:pt idx="27">
                  <c:v>0.95</c:v>
                </c:pt>
                <c:pt idx="28">
                  <c:v>0.93</c:v>
                </c:pt>
                <c:pt idx="29">
                  <c:v>0.9</c:v>
                </c:pt>
                <c:pt idx="30">
                  <c:v>0.87</c:v>
                </c:pt>
                <c:pt idx="31">
                  <c:v>0.84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C60-40BD-B207-3D4C514558CB}"/>
            </c:ext>
          </c:extLst>
        </c:ser>
        <c:ser>
          <c:idx val="0"/>
          <c:order val="2"/>
          <c:tx>
            <c:v>FRONT TERMICA</c:v>
          </c:tx>
          <c:spPr>
            <a:ln w="6350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val>
            <c:numRef>
              <c:f>'Neumáticos de 2022 (V. Feb22)'!$AD$22:$BI$22</c:f>
              <c:numCache>
                <c:formatCode>0.000</c:formatCode>
                <c:ptCount val="32"/>
                <c:pt idx="0">
                  <c:v>1</c:v>
                </c:pt>
                <c:pt idx="1">
                  <c:v>0.999</c:v>
                </c:pt>
                <c:pt idx="2">
                  <c:v>0.998</c:v>
                </c:pt>
                <c:pt idx="3">
                  <c:v>0.997</c:v>
                </c:pt>
                <c:pt idx="4">
                  <c:v>0.996</c:v>
                </c:pt>
                <c:pt idx="5">
                  <c:v>0.995</c:v>
                </c:pt>
                <c:pt idx="6">
                  <c:v>0.99299999999999999</c:v>
                </c:pt>
                <c:pt idx="7">
                  <c:v>0.99099999999999999</c:v>
                </c:pt>
                <c:pt idx="8">
                  <c:v>0.98799999999999999</c:v>
                </c:pt>
                <c:pt idx="9">
                  <c:v>0.98599999999999999</c:v>
                </c:pt>
                <c:pt idx="10">
                  <c:v>0.98399999999999999</c:v>
                </c:pt>
                <c:pt idx="11">
                  <c:v>0.98199999999999998</c:v>
                </c:pt>
                <c:pt idx="12">
                  <c:v>0.98</c:v>
                </c:pt>
                <c:pt idx="13">
                  <c:v>0.97799999999999998</c:v>
                </c:pt>
                <c:pt idx="14">
                  <c:v>0.97599999999999998</c:v>
                </c:pt>
                <c:pt idx="15">
                  <c:v>0.97399999999999998</c:v>
                </c:pt>
                <c:pt idx="16">
                  <c:v>0.97299999999999998</c:v>
                </c:pt>
                <c:pt idx="17">
                  <c:v>0.97199999999999998</c:v>
                </c:pt>
                <c:pt idx="18">
                  <c:v>0.97099999999999997</c:v>
                </c:pt>
                <c:pt idx="19">
                  <c:v>0.97</c:v>
                </c:pt>
                <c:pt idx="20">
                  <c:v>0.96899999999999997</c:v>
                </c:pt>
                <c:pt idx="21">
                  <c:v>0.96799999999999997</c:v>
                </c:pt>
                <c:pt idx="22">
                  <c:v>0.96699999999999997</c:v>
                </c:pt>
                <c:pt idx="23">
                  <c:v>0.96599999999999997</c:v>
                </c:pt>
                <c:pt idx="24">
                  <c:v>0.96399999999999997</c:v>
                </c:pt>
                <c:pt idx="25">
                  <c:v>0.96</c:v>
                </c:pt>
                <c:pt idx="26">
                  <c:v>0.95499999999999996</c:v>
                </c:pt>
                <c:pt idx="27">
                  <c:v>0.95</c:v>
                </c:pt>
                <c:pt idx="28">
                  <c:v>0.94</c:v>
                </c:pt>
                <c:pt idx="29">
                  <c:v>0.93</c:v>
                </c:pt>
                <c:pt idx="30">
                  <c:v>0.92</c:v>
                </c:pt>
                <c:pt idx="31">
                  <c:v>0.91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5C60-40BD-B207-3D4C514558CB}"/>
            </c:ext>
          </c:extLst>
        </c:ser>
        <c:ser>
          <c:idx val="1"/>
          <c:order val="3"/>
          <c:tx>
            <c:v>REAR TERMICA</c:v>
          </c:tx>
          <c:spPr>
            <a:ln w="19050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val>
            <c:numRef>
              <c:f>'Neumáticos de 2022 (V. Feb22)'!$AD$23:$BI$23</c:f>
              <c:numCache>
                <c:formatCode>0.000</c:formatCode>
                <c:ptCount val="32"/>
                <c:pt idx="0">
                  <c:v>1</c:v>
                </c:pt>
                <c:pt idx="1">
                  <c:v>0.999</c:v>
                </c:pt>
                <c:pt idx="2">
                  <c:v>0.998</c:v>
                </c:pt>
                <c:pt idx="3">
                  <c:v>0.997</c:v>
                </c:pt>
                <c:pt idx="4">
                  <c:v>0.996</c:v>
                </c:pt>
                <c:pt idx="5">
                  <c:v>0.995</c:v>
                </c:pt>
                <c:pt idx="6">
                  <c:v>0.99299999999999999</c:v>
                </c:pt>
                <c:pt idx="7">
                  <c:v>0.99099999999999999</c:v>
                </c:pt>
                <c:pt idx="8">
                  <c:v>0.98799999999999999</c:v>
                </c:pt>
                <c:pt idx="9">
                  <c:v>0.98599999999999999</c:v>
                </c:pt>
                <c:pt idx="10">
                  <c:v>0.98399999999999999</c:v>
                </c:pt>
                <c:pt idx="11">
                  <c:v>0.98199999999999998</c:v>
                </c:pt>
                <c:pt idx="12">
                  <c:v>0.98</c:v>
                </c:pt>
                <c:pt idx="13">
                  <c:v>0.97799999999999998</c:v>
                </c:pt>
                <c:pt idx="14">
                  <c:v>0.97599999999999998</c:v>
                </c:pt>
                <c:pt idx="15">
                  <c:v>0.97399999999999998</c:v>
                </c:pt>
                <c:pt idx="16">
                  <c:v>0.97299999999999998</c:v>
                </c:pt>
                <c:pt idx="17">
                  <c:v>0.97199999999999998</c:v>
                </c:pt>
                <c:pt idx="18">
                  <c:v>0.97099999999999997</c:v>
                </c:pt>
                <c:pt idx="19">
                  <c:v>0.97</c:v>
                </c:pt>
                <c:pt idx="20">
                  <c:v>0.96899999999999997</c:v>
                </c:pt>
                <c:pt idx="21">
                  <c:v>0.96799999999999997</c:v>
                </c:pt>
                <c:pt idx="22">
                  <c:v>0.96699999999999997</c:v>
                </c:pt>
                <c:pt idx="23">
                  <c:v>0.96599999999999997</c:v>
                </c:pt>
                <c:pt idx="24">
                  <c:v>0.96399999999999997</c:v>
                </c:pt>
                <c:pt idx="25">
                  <c:v>0.96</c:v>
                </c:pt>
                <c:pt idx="26">
                  <c:v>0.95499999999999996</c:v>
                </c:pt>
                <c:pt idx="27">
                  <c:v>0.95</c:v>
                </c:pt>
                <c:pt idx="28">
                  <c:v>0.94</c:v>
                </c:pt>
                <c:pt idx="29">
                  <c:v>0.93</c:v>
                </c:pt>
                <c:pt idx="30">
                  <c:v>0.92</c:v>
                </c:pt>
                <c:pt idx="31">
                  <c:v>0.91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5C60-40BD-B207-3D4C514558C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746316112"/>
        <c:axId val="746310536"/>
      </c:lineChart>
      <c:catAx>
        <c:axId val="746316112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746310536"/>
        <c:crosses val="autoZero"/>
        <c:auto val="1"/>
        <c:lblAlgn val="ctr"/>
        <c:lblOffset val="100"/>
        <c:noMultiLvlLbl val="0"/>
      </c:catAx>
      <c:valAx>
        <c:axId val="746310536"/>
        <c:scaling>
          <c:orientation val="minMax"/>
          <c:max val="1"/>
          <c:min val="0.8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746316112"/>
        <c:crosses val="autoZero"/>
        <c:crossBetween val="between"/>
      </c:valAx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ES"/>
        </a:p>
      </c:txPr>
    </c:legend>
    <c:plotVisOnly val="1"/>
    <c:dispBlanksAs val="gap"/>
    <c:showDLblsOverMax val="0"/>
    <c:extLst/>
  </c:chart>
  <c:txPr>
    <a:bodyPr/>
    <a:lstStyle/>
    <a:p>
      <a:pPr>
        <a:defRPr/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Curva</a:t>
            </a:r>
            <a:r>
              <a:rPr lang="es-ES" baseline="0"/>
              <a:t> de grip en función del desgaste (INT-WET)</a:t>
            </a:r>
            <a:endParaRPr lang="es-ES"/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lineChart>
        <c:grouping val="standard"/>
        <c:varyColors val="0"/>
        <c:ser>
          <c:idx val="4"/>
          <c:order val="0"/>
          <c:tx>
            <c:v>FRONT DESGASTE</c:v>
          </c:tx>
          <c:spPr>
            <a:ln w="31750">
              <a:solidFill>
                <a:srgbClr val="0070C0"/>
              </a:solidFill>
            </a:ln>
          </c:spPr>
          <c:marker>
            <c:symbol val="none"/>
          </c:marker>
          <c:val>
            <c:numRef>
              <c:f>'Neumáticos de 2022 (V. Feb22)'!$AD$14:$BI$14</c:f>
              <c:numCache>
                <c:formatCode>0.000</c:formatCode>
                <c:ptCount val="32"/>
                <c:pt idx="0">
                  <c:v>1</c:v>
                </c:pt>
                <c:pt idx="1">
                  <c:v>0.999</c:v>
                </c:pt>
                <c:pt idx="2">
                  <c:v>0.998</c:v>
                </c:pt>
                <c:pt idx="3">
                  <c:v>0.996</c:v>
                </c:pt>
                <c:pt idx="4">
                  <c:v>0.99399999999999999</c:v>
                </c:pt>
                <c:pt idx="5">
                  <c:v>0.99199999999999999</c:v>
                </c:pt>
                <c:pt idx="6">
                  <c:v>0.99</c:v>
                </c:pt>
                <c:pt idx="7">
                  <c:v>0.98799999999999999</c:v>
                </c:pt>
                <c:pt idx="8">
                  <c:v>0.98699999999999999</c:v>
                </c:pt>
                <c:pt idx="9">
                  <c:v>0.98599999999999999</c:v>
                </c:pt>
                <c:pt idx="10">
                  <c:v>0.98499999999999999</c:v>
                </c:pt>
                <c:pt idx="11">
                  <c:v>0.98399999999999999</c:v>
                </c:pt>
                <c:pt idx="12">
                  <c:v>0.98299999999999998</c:v>
                </c:pt>
                <c:pt idx="13">
                  <c:v>0.98199999999999998</c:v>
                </c:pt>
                <c:pt idx="14">
                  <c:v>0.98099999999999998</c:v>
                </c:pt>
                <c:pt idx="15">
                  <c:v>0.98</c:v>
                </c:pt>
                <c:pt idx="16">
                  <c:v>0.97899999999999998</c:v>
                </c:pt>
                <c:pt idx="17">
                  <c:v>0.97799999999999998</c:v>
                </c:pt>
                <c:pt idx="18">
                  <c:v>0.97699999999999998</c:v>
                </c:pt>
                <c:pt idx="19">
                  <c:v>0.97599999999999998</c:v>
                </c:pt>
                <c:pt idx="20">
                  <c:v>0.97499999999999998</c:v>
                </c:pt>
                <c:pt idx="21">
                  <c:v>0.97399999999999998</c:v>
                </c:pt>
                <c:pt idx="22">
                  <c:v>0.97299999999999998</c:v>
                </c:pt>
                <c:pt idx="23">
                  <c:v>0.97199999999999998</c:v>
                </c:pt>
                <c:pt idx="24">
                  <c:v>0.97099999999999997</c:v>
                </c:pt>
                <c:pt idx="25">
                  <c:v>0.97</c:v>
                </c:pt>
                <c:pt idx="26">
                  <c:v>0.96499999999999997</c:v>
                </c:pt>
                <c:pt idx="27">
                  <c:v>0.96</c:v>
                </c:pt>
                <c:pt idx="28">
                  <c:v>0.95</c:v>
                </c:pt>
                <c:pt idx="29">
                  <c:v>0.92</c:v>
                </c:pt>
                <c:pt idx="30">
                  <c:v>0.9</c:v>
                </c:pt>
                <c:pt idx="31">
                  <c:v>0.88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B3E-432E-9D3D-F82567CBEB0A}"/>
            </c:ext>
          </c:extLst>
        </c:ser>
        <c:ser>
          <c:idx val="5"/>
          <c:order val="1"/>
          <c:tx>
            <c:v>REAR DESGASTE</c:v>
          </c:tx>
          <c:spPr>
            <a:ln w="63500" cmpd="dbl">
              <a:solidFill>
                <a:srgbClr val="FFC000"/>
              </a:solidFill>
            </a:ln>
          </c:spPr>
          <c:marker>
            <c:symbol val="none"/>
          </c:marker>
          <c:val>
            <c:numRef>
              <c:f>'Neumáticos de 2022 (V. Feb22)'!$AD$15:$BI$15</c:f>
              <c:numCache>
                <c:formatCode>0.000</c:formatCode>
                <c:ptCount val="32"/>
                <c:pt idx="0">
                  <c:v>1</c:v>
                </c:pt>
                <c:pt idx="1">
                  <c:v>0.999</c:v>
                </c:pt>
                <c:pt idx="2">
                  <c:v>0.998</c:v>
                </c:pt>
                <c:pt idx="3">
                  <c:v>0.996</c:v>
                </c:pt>
                <c:pt idx="4">
                  <c:v>0.99399999999999999</c:v>
                </c:pt>
                <c:pt idx="5">
                  <c:v>0.99199999999999999</c:v>
                </c:pt>
                <c:pt idx="6">
                  <c:v>0.99</c:v>
                </c:pt>
                <c:pt idx="7">
                  <c:v>0.98799999999999999</c:v>
                </c:pt>
                <c:pt idx="8">
                  <c:v>0.98699999999999999</c:v>
                </c:pt>
                <c:pt idx="9">
                  <c:v>0.98599999999999999</c:v>
                </c:pt>
                <c:pt idx="10">
                  <c:v>0.98499999999999999</c:v>
                </c:pt>
                <c:pt idx="11">
                  <c:v>0.98399999999999999</c:v>
                </c:pt>
                <c:pt idx="12">
                  <c:v>0.98299999999999998</c:v>
                </c:pt>
                <c:pt idx="13">
                  <c:v>0.98199999999999998</c:v>
                </c:pt>
                <c:pt idx="14">
                  <c:v>0.98099999999999998</c:v>
                </c:pt>
                <c:pt idx="15">
                  <c:v>0.98</c:v>
                </c:pt>
                <c:pt idx="16">
                  <c:v>0.97899999999999998</c:v>
                </c:pt>
                <c:pt idx="17">
                  <c:v>0.97799999999999998</c:v>
                </c:pt>
                <c:pt idx="18">
                  <c:v>0.97699999999999998</c:v>
                </c:pt>
                <c:pt idx="19">
                  <c:v>0.97599999999999998</c:v>
                </c:pt>
                <c:pt idx="20">
                  <c:v>0.97499999999999998</c:v>
                </c:pt>
                <c:pt idx="21">
                  <c:v>0.97399999999999998</c:v>
                </c:pt>
                <c:pt idx="22">
                  <c:v>0.97299999999999998</c:v>
                </c:pt>
                <c:pt idx="23">
                  <c:v>0.97199999999999998</c:v>
                </c:pt>
                <c:pt idx="24">
                  <c:v>0.97099999999999997</c:v>
                </c:pt>
                <c:pt idx="25">
                  <c:v>0.97</c:v>
                </c:pt>
                <c:pt idx="26">
                  <c:v>0.96499999999999997</c:v>
                </c:pt>
                <c:pt idx="27">
                  <c:v>0.96</c:v>
                </c:pt>
                <c:pt idx="28">
                  <c:v>0.95</c:v>
                </c:pt>
                <c:pt idx="29">
                  <c:v>0.94</c:v>
                </c:pt>
                <c:pt idx="30">
                  <c:v>0.93</c:v>
                </c:pt>
                <c:pt idx="31">
                  <c:v>0.92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B3E-432E-9D3D-F82567CBEB0A}"/>
            </c:ext>
          </c:extLst>
        </c:ser>
        <c:ser>
          <c:idx val="0"/>
          <c:order val="2"/>
          <c:tx>
            <c:v>FRONT TERMICA</c:v>
          </c:tx>
          <c:spPr>
            <a:ln w="63500">
              <a:solidFill>
                <a:schemeClr val="bg1">
                  <a:lumMod val="65000"/>
                </a:schemeClr>
              </a:solidFill>
            </a:ln>
          </c:spPr>
          <c:marker>
            <c:symbol val="none"/>
          </c:marker>
          <c:val>
            <c:numRef>
              <c:f>'Neumáticos de 2022 (V. Feb22)'!$AD$27:$BI$27</c:f>
              <c:numCache>
                <c:formatCode>0.000</c:formatCode>
                <c:ptCount val="32"/>
                <c:pt idx="0">
                  <c:v>1</c:v>
                </c:pt>
                <c:pt idx="1">
                  <c:v>0.999</c:v>
                </c:pt>
                <c:pt idx="2">
                  <c:v>0.998</c:v>
                </c:pt>
                <c:pt idx="3">
                  <c:v>0.997</c:v>
                </c:pt>
                <c:pt idx="4">
                  <c:v>0.996</c:v>
                </c:pt>
                <c:pt idx="5">
                  <c:v>0.995</c:v>
                </c:pt>
                <c:pt idx="6">
                  <c:v>0.99299999999999999</c:v>
                </c:pt>
                <c:pt idx="7">
                  <c:v>0.99099999999999999</c:v>
                </c:pt>
                <c:pt idx="8">
                  <c:v>0.98799999999999999</c:v>
                </c:pt>
                <c:pt idx="9">
                  <c:v>0.98599999999999999</c:v>
                </c:pt>
                <c:pt idx="10">
                  <c:v>0.98399999999999999</c:v>
                </c:pt>
                <c:pt idx="11">
                  <c:v>0.98199999999999998</c:v>
                </c:pt>
                <c:pt idx="12">
                  <c:v>0.98</c:v>
                </c:pt>
                <c:pt idx="13">
                  <c:v>0.97799999999999998</c:v>
                </c:pt>
                <c:pt idx="14">
                  <c:v>0.97599999999999998</c:v>
                </c:pt>
                <c:pt idx="15">
                  <c:v>0.97399999999999998</c:v>
                </c:pt>
                <c:pt idx="16">
                  <c:v>0.97299999999999998</c:v>
                </c:pt>
                <c:pt idx="17">
                  <c:v>0.97199999999999998</c:v>
                </c:pt>
                <c:pt idx="18">
                  <c:v>0.97099999999999997</c:v>
                </c:pt>
                <c:pt idx="19">
                  <c:v>0.97</c:v>
                </c:pt>
                <c:pt idx="20">
                  <c:v>0.96899999999999997</c:v>
                </c:pt>
                <c:pt idx="21">
                  <c:v>0.96799999999999997</c:v>
                </c:pt>
                <c:pt idx="22">
                  <c:v>0.96699999999999997</c:v>
                </c:pt>
                <c:pt idx="23">
                  <c:v>0.96599999999999997</c:v>
                </c:pt>
                <c:pt idx="24">
                  <c:v>0.96399999999999997</c:v>
                </c:pt>
                <c:pt idx="25">
                  <c:v>0.96</c:v>
                </c:pt>
                <c:pt idx="26">
                  <c:v>0.95499999999999996</c:v>
                </c:pt>
                <c:pt idx="27">
                  <c:v>0.95</c:v>
                </c:pt>
                <c:pt idx="28">
                  <c:v>0.94</c:v>
                </c:pt>
                <c:pt idx="29">
                  <c:v>0.93</c:v>
                </c:pt>
                <c:pt idx="30">
                  <c:v>0.92</c:v>
                </c:pt>
                <c:pt idx="31">
                  <c:v>0.91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5B3E-432E-9D3D-F82567CBEB0A}"/>
            </c:ext>
          </c:extLst>
        </c:ser>
        <c:ser>
          <c:idx val="1"/>
          <c:order val="3"/>
          <c:tx>
            <c:v>REAR TERMICA</c:v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'Neumáticos de 2022 (V. Feb22)'!$AD$28:$BI$28</c:f>
              <c:numCache>
                <c:formatCode>0.000</c:formatCode>
                <c:ptCount val="32"/>
                <c:pt idx="0">
                  <c:v>1</c:v>
                </c:pt>
                <c:pt idx="1">
                  <c:v>0.999</c:v>
                </c:pt>
                <c:pt idx="2">
                  <c:v>0.998</c:v>
                </c:pt>
                <c:pt idx="3">
                  <c:v>0.997</c:v>
                </c:pt>
                <c:pt idx="4">
                  <c:v>0.996</c:v>
                </c:pt>
                <c:pt idx="5">
                  <c:v>0.995</c:v>
                </c:pt>
                <c:pt idx="6">
                  <c:v>0.99299999999999999</c:v>
                </c:pt>
                <c:pt idx="7">
                  <c:v>0.99099999999999999</c:v>
                </c:pt>
                <c:pt idx="8">
                  <c:v>0.98799999999999999</c:v>
                </c:pt>
                <c:pt idx="9">
                  <c:v>0.98599999999999999</c:v>
                </c:pt>
                <c:pt idx="10">
                  <c:v>0.98399999999999999</c:v>
                </c:pt>
                <c:pt idx="11">
                  <c:v>0.98199999999999998</c:v>
                </c:pt>
                <c:pt idx="12">
                  <c:v>0.98</c:v>
                </c:pt>
                <c:pt idx="13">
                  <c:v>0.97799999999999998</c:v>
                </c:pt>
                <c:pt idx="14">
                  <c:v>0.97599999999999998</c:v>
                </c:pt>
                <c:pt idx="15">
                  <c:v>0.97399999999999998</c:v>
                </c:pt>
                <c:pt idx="16">
                  <c:v>0.97299999999999998</c:v>
                </c:pt>
                <c:pt idx="17">
                  <c:v>0.97199999999999998</c:v>
                </c:pt>
                <c:pt idx="18">
                  <c:v>0.97099999999999997</c:v>
                </c:pt>
                <c:pt idx="19">
                  <c:v>0.97</c:v>
                </c:pt>
                <c:pt idx="20">
                  <c:v>0.96899999999999997</c:v>
                </c:pt>
                <c:pt idx="21">
                  <c:v>0.96799999999999997</c:v>
                </c:pt>
                <c:pt idx="22">
                  <c:v>0.96699999999999997</c:v>
                </c:pt>
                <c:pt idx="23">
                  <c:v>0.96599999999999997</c:v>
                </c:pt>
                <c:pt idx="24">
                  <c:v>0.96399999999999997</c:v>
                </c:pt>
                <c:pt idx="25">
                  <c:v>0.96</c:v>
                </c:pt>
                <c:pt idx="26">
                  <c:v>0.95499999999999996</c:v>
                </c:pt>
                <c:pt idx="27">
                  <c:v>0.95</c:v>
                </c:pt>
                <c:pt idx="28">
                  <c:v>0.94</c:v>
                </c:pt>
                <c:pt idx="29">
                  <c:v>0.93</c:v>
                </c:pt>
                <c:pt idx="30">
                  <c:v>0.92</c:v>
                </c:pt>
                <c:pt idx="31">
                  <c:v>0.91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5B3E-432E-9D3D-F82567CBEB0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746316112"/>
        <c:axId val="746310536"/>
      </c:lineChart>
      <c:catAx>
        <c:axId val="746316112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746310536"/>
        <c:crosses val="autoZero"/>
        <c:auto val="1"/>
        <c:lblAlgn val="ctr"/>
        <c:lblOffset val="100"/>
        <c:noMultiLvlLbl val="0"/>
      </c:catAx>
      <c:valAx>
        <c:axId val="746310536"/>
        <c:scaling>
          <c:orientation val="minMax"/>
          <c:max val="1"/>
          <c:min val="0.8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746316112"/>
        <c:crosses val="autoZero"/>
        <c:crossBetween val="between"/>
      </c:valAx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ES"/>
        </a:p>
      </c:txPr>
    </c:legend>
    <c:plotVisOnly val="1"/>
    <c:dispBlanksAs val="gap"/>
    <c:showDLblsOverMax val="0"/>
    <c:extLst/>
  </c:chart>
  <c:txPr>
    <a:bodyPr/>
    <a:lstStyle/>
    <a:p>
      <a:pPr>
        <a:defRPr/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Abrasión</a:t>
            </a:r>
            <a:r>
              <a:rPr lang="es-ES" baseline="0"/>
              <a:t> REAR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lineChart>
        <c:grouping val="standard"/>
        <c:varyColors val="0"/>
        <c:ser>
          <c:idx val="7"/>
          <c:order val="0"/>
          <c:tx>
            <c:strRef>
              <c:f>'Neumáticos de 2022 (V. Feb22)'!$D$71</c:f>
              <c:strCache>
                <c:ptCount val="1"/>
                <c:pt idx="0">
                  <c:v>C1</c:v>
                </c:pt>
              </c:strCache>
            </c:strRef>
          </c:tx>
          <c:marker>
            <c:symbol val="none"/>
          </c:marker>
          <c:cat>
            <c:numRef>
              <c:f>'Neumáticos de 2022 (V. Feb22)'!$E$70:$AJ$70</c:f>
              <c:numCache>
                <c:formatCode>General</c:formatCode>
                <c:ptCount val="32"/>
                <c:pt idx="0">
                  <c:v>-7.5</c:v>
                </c:pt>
                <c:pt idx="1">
                  <c:v>-7</c:v>
                </c:pt>
                <c:pt idx="2">
                  <c:v>-6.5</c:v>
                </c:pt>
                <c:pt idx="3">
                  <c:v>-6</c:v>
                </c:pt>
                <c:pt idx="4">
                  <c:v>-5.5</c:v>
                </c:pt>
                <c:pt idx="5">
                  <c:v>-5</c:v>
                </c:pt>
                <c:pt idx="6">
                  <c:v>-4.5</c:v>
                </c:pt>
                <c:pt idx="7">
                  <c:v>-4</c:v>
                </c:pt>
                <c:pt idx="8">
                  <c:v>-3.5</c:v>
                </c:pt>
                <c:pt idx="9">
                  <c:v>-3</c:v>
                </c:pt>
                <c:pt idx="10">
                  <c:v>-2.5</c:v>
                </c:pt>
                <c:pt idx="11">
                  <c:v>-2</c:v>
                </c:pt>
                <c:pt idx="12">
                  <c:v>-1.5</c:v>
                </c:pt>
                <c:pt idx="13">
                  <c:v>-1</c:v>
                </c:pt>
                <c:pt idx="14">
                  <c:v>-0.5</c:v>
                </c:pt>
                <c:pt idx="15">
                  <c:v>0</c:v>
                </c:pt>
                <c:pt idx="16">
                  <c:v>0.5</c:v>
                </c:pt>
                <c:pt idx="17">
                  <c:v>1</c:v>
                </c:pt>
                <c:pt idx="18">
                  <c:v>1.5</c:v>
                </c:pt>
                <c:pt idx="19">
                  <c:v>2</c:v>
                </c:pt>
                <c:pt idx="20">
                  <c:v>2.5</c:v>
                </c:pt>
                <c:pt idx="21">
                  <c:v>3</c:v>
                </c:pt>
                <c:pt idx="22">
                  <c:v>3.5</c:v>
                </c:pt>
                <c:pt idx="23">
                  <c:v>4</c:v>
                </c:pt>
                <c:pt idx="24">
                  <c:v>4.5</c:v>
                </c:pt>
                <c:pt idx="25">
                  <c:v>5</c:v>
                </c:pt>
                <c:pt idx="26">
                  <c:v>5.5</c:v>
                </c:pt>
                <c:pt idx="27">
                  <c:v>6</c:v>
                </c:pt>
                <c:pt idx="28">
                  <c:v>6.5</c:v>
                </c:pt>
                <c:pt idx="29">
                  <c:v>7</c:v>
                </c:pt>
                <c:pt idx="30">
                  <c:v>7.5</c:v>
                </c:pt>
                <c:pt idx="31">
                  <c:v>8</c:v>
                </c:pt>
              </c:numCache>
            </c:numRef>
          </c:cat>
          <c:val>
            <c:numRef>
              <c:f>'Neumáticos de 2022 (V. Feb22)'!$E$71:$AJ$71</c:f>
              <c:numCache>
                <c:formatCode>0.00E+00</c:formatCode>
                <c:ptCount val="32"/>
                <c:pt idx="0">
                  <c:v>7.9597660083343133E-10</c:v>
                </c:pt>
                <c:pt idx="1">
                  <c:v>6.7148736942355561E-10</c:v>
                </c:pt>
                <c:pt idx="2">
                  <c:v>5.6586014277259221E-10</c:v>
                </c:pt>
                <c:pt idx="3">
                  <c:v>4.9041212373626864E-10</c:v>
                </c:pt>
                <c:pt idx="4">
                  <c:v>4.2250890660351015E-10</c:v>
                </c:pt>
                <c:pt idx="5">
                  <c:v>3.6856357299253545E-10</c:v>
                </c:pt>
                <c:pt idx="6">
                  <c:v>3.0858239785866951E-10</c:v>
                </c:pt>
                <c:pt idx="7">
                  <c:v>2.5765498500912805E-10</c:v>
                </c:pt>
                <c:pt idx="8">
                  <c:v>2.1200893349211645E-10</c:v>
                </c:pt>
                <c:pt idx="9">
                  <c:v>1.6674012207031003E-10</c:v>
                </c:pt>
                <c:pt idx="10">
                  <c:v>1.3203403331361222E-10</c:v>
                </c:pt>
                <c:pt idx="11">
                  <c:v>1.0864514741234272E-10</c:v>
                </c:pt>
                <c:pt idx="12">
                  <c:v>8.7519702082162307E-11</c:v>
                </c:pt>
                <c:pt idx="13">
                  <c:v>7.6202499226708267E-11</c:v>
                </c:pt>
                <c:pt idx="14">
                  <c:v>7.1675618084536187E-11</c:v>
                </c:pt>
                <c:pt idx="15">
                  <c:v>6.9789417608611892E-11</c:v>
                </c:pt>
                <c:pt idx="16">
                  <c:v>7.0921137894163763E-11</c:v>
                </c:pt>
                <c:pt idx="17">
                  <c:v>7.356181856043847E-11</c:v>
                </c:pt>
                <c:pt idx="18">
                  <c:v>7.8465939797797351E-11</c:v>
                </c:pt>
                <c:pt idx="19">
                  <c:v>8.5633501606241683E-11</c:v>
                </c:pt>
                <c:pt idx="20">
                  <c:v>9.5818984176164649E-11</c:v>
                </c:pt>
                <c:pt idx="21">
                  <c:v>1.1128582807860149E-10</c:v>
                </c:pt>
                <c:pt idx="22">
                  <c:v>1.2712991207623863E-10</c:v>
                </c:pt>
                <c:pt idx="23">
                  <c:v>1.4372847626423843E-10</c:v>
                </c:pt>
                <c:pt idx="24">
                  <c:v>1.618360008329732E-10</c:v>
                </c:pt>
                <c:pt idx="25">
                  <c:v>1.9126072825714127E-10</c:v>
                </c:pt>
                <c:pt idx="26">
                  <c:v>2.2936197787047757E-10</c:v>
                </c:pt>
                <c:pt idx="27">
                  <c:v>2.8519351195739258E-10</c:v>
                </c:pt>
                <c:pt idx="28">
                  <c:v>3.6856357299253545E-10</c:v>
                </c:pt>
                <c:pt idx="29">
                  <c:v>4.8286732183261799E-10</c:v>
                </c:pt>
                <c:pt idx="30">
                  <c:v>5.545429399171957E-10</c:v>
                </c:pt>
                <c:pt idx="31">
                  <c:v>6.2621855800161449E-10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FC9-4671-A01A-B18EC0F584EF}"/>
            </c:ext>
          </c:extLst>
        </c:ser>
        <c:ser>
          <c:idx val="8"/>
          <c:order val="1"/>
          <c:tx>
            <c:strRef>
              <c:f>'Neumáticos de 2022 (V. Feb22)'!$D$72</c:f>
              <c:strCache>
                <c:ptCount val="1"/>
                <c:pt idx="0">
                  <c:v>C2</c:v>
                </c:pt>
              </c:strCache>
            </c:strRef>
          </c:tx>
          <c:marker>
            <c:symbol val="none"/>
          </c:marker>
          <c:cat>
            <c:numRef>
              <c:f>'Neumáticos de 2022 (V. Feb22)'!$E$70:$AJ$70</c:f>
              <c:numCache>
                <c:formatCode>General</c:formatCode>
                <c:ptCount val="32"/>
                <c:pt idx="0">
                  <c:v>-7.5</c:v>
                </c:pt>
                <c:pt idx="1">
                  <c:v>-7</c:v>
                </c:pt>
                <c:pt idx="2">
                  <c:v>-6.5</c:v>
                </c:pt>
                <c:pt idx="3">
                  <c:v>-6</c:v>
                </c:pt>
                <c:pt idx="4">
                  <c:v>-5.5</c:v>
                </c:pt>
                <c:pt idx="5">
                  <c:v>-5</c:v>
                </c:pt>
                <c:pt idx="6">
                  <c:v>-4.5</c:v>
                </c:pt>
                <c:pt idx="7">
                  <c:v>-4</c:v>
                </c:pt>
                <c:pt idx="8">
                  <c:v>-3.5</c:v>
                </c:pt>
                <c:pt idx="9">
                  <c:v>-3</c:v>
                </c:pt>
                <c:pt idx="10">
                  <c:v>-2.5</c:v>
                </c:pt>
                <c:pt idx="11">
                  <c:v>-2</c:v>
                </c:pt>
                <c:pt idx="12">
                  <c:v>-1.5</c:v>
                </c:pt>
                <c:pt idx="13">
                  <c:v>-1</c:v>
                </c:pt>
                <c:pt idx="14">
                  <c:v>-0.5</c:v>
                </c:pt>
                <c:pt idx="15">
                  <c:v>0</c:v>
                </c:pt>
                <c:pt idx="16">
                  <c:v>0.5</c:v>
                </c:pt>
                <c:pt idx="17">
                  <c:v>1</c:v>
                </c:pt>
                <c:pt idx="18">
                  <c:v>1.5</c:v>
                </c:pt>
                <c:pt idx="19">
                  <c:v>2</c:v>
                </c:pt>
                <c:pt idx="20">
                  <c:v>2.5</c:v>
                </c:pt>
                <c:pt idx="21">
                  <c:v>3</c:v>
                </c:pt>
                <c:pt idx="22">
                  <c:v>3.5</c:v>
                </c:pt>
                <c:pt idx="23">
                  <c:v>4</c:v>
                </c:pt>
                <c:pt idx="24">
                  <c:v>4.5</c:v>
                </c:pt>
                <c:pt idx="25">
                  <c:v>5</c:v>
                </c:pt>
                <c:pt idx="26">
                  <c:v>5.5</c:v>
                </c:pt>
                <c:pt idx="27">
                  <c:v>6</c:v>
                </c:pt>
                <c:pt idx="28">
                  <c:v>6.5</c:v>
                </c:pt>
                <c:pt idx="29">
                  <c:v>7</c:v>
                </c:pt>
                <c:pt idx="30">
                  <c:v>7.5</c:v>
                </c:pt>
                <c:pt idx="31">
                  <c:v>8</c:v>
                </c:pt>
              </c:numCache>
            </c:numRef>
          </c:cat>
          <c:val>
            <c:numRef>
              <c:f>'Neumáticos de 2022 (V. Feb22)'!$E$72:$AJ$72</c:f>
              <c:numCache>
                <c:formatCode>0.00E+00</c:formatCode>
                <c:ptCount val="32"/>
                <c:pt idx="0">
                  <c:v>1.281765862855767E-9</c:v>
                </c:pt>
                <c:pt idx="1">
                  <c:v>1.0813001117931653E-9</c:v>
                </c:pt>
                <c:pt idx="2">
                  <c:v>9.1120795937615497E-10</c:v>
                </c:pt>
                <c:pt idx="3">
                  <c:v>7.8971356479270307E-10</c:v>
                </c:pt>
                <c:pt idx="4">
                  <c:v>6.8036860966748819E-10</c:v>
                </c:pt>
                <c:pt idx="5">
                  <c:v>5.9350011754031474E-10</c:v>
                </c:pt>
                <c:pt idx="6">
                  <c:v>4.9691207384648871E-10</c:v>
                </c:pt>
                <c:pt idx="7">
                  <c:v>4.149033575026217E-10</c:v>
                </c:pt>
                <c:pt idx="8">
                  <c:v>3.413992487795756E-10</c:v>
                </c:pt>
                <c:pt idx="9">
                  <c:v>2.6850261202948474E-10</c:v>
                </c:pt>
                <c:pt idx="10">
                  <c:v>2.1261519052111467E-10</c:v>
                </c:pt>
                <c:pt idx="11">
                  <c:v>1.7495192820022982E-10</c:v>
                </c:pt>
                <c:pt idx="12">
                  <c:v>1.4093349771684751E-10</c:v>
                </c:pt>
                <c:pt idx="13">
                  <c:v>1.2270933852932089E-10</c:v>
                </c:pt>
                <c:pt idx="14">
                  <c:v>1.1541967485432558E-10</c:v>
                </c:pt>
                <c:pt idx="15">
                  <c:v>1.1238231498971318E-10</c:v>
                </c:pt>
                <c:pt idx="16">
                  <c:v>1.1420473090847627E-10</c:v>
                </c:pt>
                <c:pt idx="17">
                  <c:v>1.1845703471890252E-10</c:v>
                </c:pt>
                <c:pt idx="18">
                  <c:v>1.2635417036682343E-10</c:v>
                </c:pt>
                <c:pt idx="19">
                  <c:v>1.3789613785224103E-10</c:v>
                </c:pt>
                <c:pt idx="20">
                  <c:v>1.5429788112103809E-10</c:v>
                </c:pt>
                <c:pt idx="21">
                  <c:v>1.7920423201063041E-10</c:v>
                </c:pt>
                <c:pt idx="22">
                  <c:v>2.0471805487317012E-10</c:v>
                </c:pt>
                <c:pt idx="23">
                  <c:v>2.3144682168154337E-10</c:v>
                </c:pt>
                <c:pt idx="24">
                  <c:v>2.6060547638159935E-10</c:v>
                </c:pt>
                <c:pt idx="25">
                  <c:v>3.0798829026914857E-10</c:v>
                </c:pt>
                <c:pt idx="26">
                  <c:v>3.6934295953378032E-10</c:v>
                </c:pt>
                <c:pt idx="27">
                  <c:v>4.5924881152559191E-10</c:v>
                </c:pt>
                <c:pt idx="28">
                  <c:v>5.9350011754031474E-10</c:v>
                </c:pt>
                <c:pt idx="29">
                  <c:v>7.7756412533432854E-10</c:v>
                </c:pt>
                <c:pt idx="30">
                  <c:v>8.9298380018872097E-10</c:v>
                </c:pt>
                <c:pt idx="31">
                  <c:v>1.0084034750428575E-9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FC9-4671-A01A-B18EC0F584EF}"/>
            </c:ext>
          </c:extLst>
        </c:ser>
        <c:ser>
          <c:idx val="9"/>
          <c:order val="2"/>
          <c:tx>
            <c:strRef>
              <c:f>'Neumáticos de 2022 (V. Feb22)'!$D$73</c:f>
              <c:strCache>
                <c:ptCount val="1"/>
                <c:pt idx="0">
                  <c:v>C3</c:v>
                </c:pt>
              </c:strCache>
            </c:strRef>
          </c:tx>
          <c:marker>
            <c:symbol val="none"/>
          </c:marker>
          <c:cat>
            <c:numRef>
              <c:f>'Neumáticos de 2022 (V. Feb22)'!$E$70:$AJ$70</c:f>
              <c:numCache>
                <c:formatCode>General</c:formatCode>
                <c:ptCount val="32"/>
                <c:pt idx="0">
                  <c:v>-7.5</c:v>
                </c:pt>
                <c:pt idx="1">
                  <c:v>-7</c:v>
                </c:pt>
                <c:pt idx="2">
                  <c:v>-6.5</c:v>
                </c:pt>
                <c:pt idx="3">
                  <c:v>-6</c:v>
                </c:pt>
                <c:pt idx="4">
                  <c:v>-5.5</c:v>
                </c:pt>
                <c:pt idx="5">
                  <c:v>-5</c:v>
                </c:pt>
                <c:pt idx="6">
                  <c:v>-4.5</c:v>
                </c:pt>
                <c:pt idx="7">
                  <c:v>-4</c:v>
                </c:pt>
                <c:pt idx="8">
                  <c:v>-3.5</c:v>
                </c:pt>
                <c:pt idx="9">
                  <c:v>-3</c:v>
                </c:pt>
                <c:pt idx="10">
                  <c:v>-2.5</c:v>
                </c:pt>
                <c:pt idx="11">
                  <c:v>-2</c:v>
                </c:pt>
                <c:pt idx="12">
                  <c:v>-1.5</c:v>
                </c:pt>
                <c:pt idx="13">
                  <c:v>-1</c:v>
                </c:pt>
                <c:pt idx="14">
                  <c:v>-0.5</c:v>
                </c:pt>
                <c:pt idx="15">
                  <c:v>0</c:v>
                </c:pt>
                <c:pt idx="16">
                  <c:v>0.5</c:v>
                </c:pt>
                <c:pt idx="17">
                  <c:v>1</c:v>
                </c:pt>
                <c:pt idx="18">
                  <c:v>1.5</c:v>
                </c:pt>
                <c:pt idx="19">
                  <c:v>2</c:v>
                </c:pt>
                <c:pt idx="20">
                  <c:v>2.5</c:v>
                </c:pt>
                <c:pt idx="21">
                  <c:v>3</c:v>
                </c:pt>
                <c:pt idx="22">
                  <c:v>3.5</c:v>
                </c:pt>
                <c:pt idx="23">
                  <c:v>4</c:v>
                </c:pt>
                <c:pt idx="24">
                  <c:v>4.5</c:v>
                </c:pt>
                <c:pt idx="25">
                  <c:v>5</c:v>
                </c:pt>
                <c:pt idx="26">
                  <c:v>5.5</c:v>
                </c:pt>
                <c:pt idx="27">
                  <c:v>6</c:v>
                </c:pt>
                <c:pt idx="28">
                  <c:v>6.5</c:v>
                </c:pt>
                <c:pt idx="29">
                  <c:v>7</c:v>
                </c:pt>
                <c:pt idx="30">
                  <c:v>7.5</c:v>
                </c:pt>
                <c:pt idx="31">
                  <c:v>8</c:v>
                </c:pt>
              </c:numCache>
            </c:numRef>
          </c:cat>
          <c:val>
            <c:numRef>
              <c:f>'Neumáticos de 2022 (V. Feb22)'!$E$73:$AJ$73</c:f>
              <c:numCache>
                <c:formatCode>0.00E+00</c:formatCode>
                <c:ptCount val="32"/>
                <c:pt idx="0">
                  <c:v>2.0640352058869033E-9</c:v>
                </c:pt>
                <c:pt idx="1">
                  <c:v>1.7412240125493804E-9</c:v>
                </c:pt>
                <c:pt idx="2">
                  <c:v>1.4673236060807649E-9</c:v>
                </c:pt>
                <c:pt idx="3">
                  <c:v>1.2716804586033867E-9</c:v>
                </c:pt>
                <c:pt idx="4">
                  <c:v>1.0956016258735719E-9</c:v>
                </c:pt>
                <c:pt idx="5">
                  <c:v>9.5571677542723785E-10</c:v>
                </c:pt>
                <c:pt idx="6">
                  <c:v>8.0018047318275147E-10</c:v>
                </c:pt>
                <c:pt idx="7">
                  <c:v>6.6812134863546165E-10</c:v>
                </c:pt>
                <c:pt idx="8">
                  <c:v>5.4975724441155488E-10</c:v>
                </c:pt>
                <c:pt idx="9">
                  <c:v>4.3237135592509622E-10</c:v>
                </c:pt>
                <c:pt idx="10">
                  <c:v>3.4237550808553087E-10</c:v>
                </c:pt>
                <c:pt idx="11">
                  <c:v>2.8172613236751984E-10</c:v>
                </c:pt>
                <c:pt idx="12">
                  <c:v>2.2694605107382854E-10</c:v>
                </c:pt>
                <c:pt idx="13">
                  <c:v>1.9759957895220756E-10</c:v>
                </c:pt>
                <c:pt idx="14">
                  <c:v>1.8586099010358388E-10</c:v>
                </c:pt>
                <c:pt idx="15">
                  <c:v>1.8096991141660737E-10</c:v>
                </c:pt>
                <c:pt idx="16">
                  <c:v>1.8390455862878627E-10</c:v>
                </c:pt>
                <c:pt idx="17">
                  <c:v>1.9075206879050326E-10</c:v>
                </c:pt>
                <c:pt idx="18">
                  <c:v>2.0346887337652728E-10</c:v>
                </c:pt>
                <c:pt idx="19">
                  <c:v>2.2205497238686157E-10</c:v>
                </c:pt>
                <c:pt idx="20">
                  <c:v>2.4846679729635762E-10</c:v>
                </c:pt>
                <c:pt idx="21">
                  <c:v>2.8857364252919551E-10</c:v>
                </c:pt>
                <c:pt idx="22">
                  <c:v>3.2965870349946878E-10</c:v>
                </c:pt>
                <c:pt idx="23">
                  <c:v>3.7270019594451428E-10</c:v>
                </c:pt>
                <c:pt idx="24">
                  <c:v>4.1965455133912941E-10</c:v>
                </c:pt>
                <c:pt idx="25">
                  <c:v>4.959553788553117E-10</c:v>
                </c:pt>
                <c:pt idx="26">
                  <c:v>5.947551683313693E-10</c:v>
                </c:pt>
                <c:pt idx="27">
                  <c:v>7.3953109746472127E-10</c:v>
                </c:pt>
                <c:pt idx="28">
                  <c:v>9.5571677542723785E-10</c:v>
                </c:pt>
                <c:pt idx="29">
                  <c:v>1.2521161438556015E-9</c:v>
                </c:pt>
                <c:pt idx="30">
                  <c:v>1.437977133959293E-9</c:v>
                </c:pt>
                <c:pt idx="31">
                  <c:v>1.6238381240625724E-9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AFC9-4671-A01A-B18EC0F584EF}"/>
            </c:ext>
          </c:extLst>
        </c:ser>
        <c:ser>
          <c:idx val="10"/>
          <c:order val="3"/>
          <c:tx>
            <c:strRef>
              <c:f>'Neumáticos de 2022 (V. Feb22)'!$D$74</c:f>
              <c:strCache>
                <c:ptCount val="1"/>
                <c:pt idx="0">
                  <c:v>C4</c:v>
                </c:pt>
              </c:strCache>
            </c:strRef>
          </c:tx>
          <c:marker>
            <c:symbol val="none"/>
          </c:marker>
          <c:cat>
            <c:numRef>
              <c:f>'Neumáticos de 2022 (V. Feb22)'!$E$70:$AJ$70</c:f>
              <c:numCache>
                <c:formatCode>General</c:formatCode>
                <c:ptCount val="32"/>
                <c:pt idx="0">
                  <c:v>-7.5</c:v>
                </c:pt>
                <c:pt idx="1">
                  <c:v>-7</c:v>
                </c:pt>
                <c:pt idx="2">
                  <c:v>-6.5</c:v>
                </c:pt>
                <c:pt idx="3">
                  <c:v>-6</c:v>
                </c:pt>
                <c:pt idx="4">
                  <c:v>-5.5</c:v>
                </c:pt>
                <c:pt idx="5">
                  <c:v>-5</c:v>
                </c:pt>
                <c:pt idx="6">
                  <c:v>-4.5</c:v>
                </c:pt>
                <c:pt idx="7">
                  <c:v>-4</c:v>
                </c:pt>
                <c:pt idx="8">
                  <c:v>-3.5</c:v>
                </c:pt>
                <c:pt idx="9">
                  <c:v>-3</c:v>
                </c:pt>
                <c:pt idx="10">
                  <c:v>-2.5</c:v>
                </c:pt>
                <c:pt idx="11">
                  <c:v>-2</c:v>
                </c:pt>
                <c:pt idx="12">
                  <c:v>-1.5</c:v>
                </c:pt>
                <c:pt idx="13">
                  <c:v>-1</c:v>
                </c:pt>
                <c:pt idx="14">
                  <c:v>-0.5</c:v>
                </c:pt>
                <c:pt idx="15">
                  <c:v>0</c:v>
                </c:pt>
                <c:pt idx="16">
                  <c:v>0.5</c:v>
                </c:pt>
                <c:pt idx="17">
                  <c:v>1</c:v>
                </c:pt>
                <c:pt idx="18">
                  <c:v>1.5</c:v>
                </c:pt>
                <c:pt idx="19">
                  <c:v>2</c:v>
                </c:pt>
                <c:pt idx="20">
                  <c:v>2.5</c:v>
                </c:pt>
                <c:pt idx="21">
                  <c:v>3</c:v>
                </c:pt>
                <c:pt idx="22">
                  <c:v>3.5</c:v>
                </c:pt>
                <c:pt idx="23">
                  <c:v>4</c:v>
                </c:pt>
                <c:pt idx="24">
                  <c:v>4.5</c:v>
                </c:pt>
                <c:pt idx="25">
                  <c:v>5</c:v>
                </c:pt>
                <c:pt idx="26">
                  <c:v>5.5</c:v>
                </c:pt>
                <c:pt idx="27">
                  <c:v>6</c:v>
                </c:pt>
                <c:pt idx="28">
                  <c:v>6.5</c:v>
                </c:pt>
                <c:pt idx="29">
                  <c:v>7</c:v>
                </c:pt>
                <c:pt idx="30">
                  <c:v>7.5</c:v>
                </c:pt>
                <c:pt idx="31">
                  <c:v>8</c:v>
                </c:pt>
              </c:numCache>
            </c:numRef>
          </c:cat>
          <c:val>
            <c:numRef>
              <c:f>'Neumáticos de 2022 (V. Feb22)'!$E$74:$AJ$74</c:f>
              <c:numCache>
                <c:formatCode>0.00E+00</c:formatCode>
                <c:ptCount val="32"/>
                <c:pt idx="0">
                  <c:v>3.3237281898339828E-9</c:v>
                </c:pt>
                <c:pt idx="1">
                  <c:v>2.8039034018508539E-9</c:v>
                </c:pt>
                <c:pt idx="2">
                  <c:v>2.3628399453796537E-9</c:v>
                </c:pt>
                <c:pt idx="3">
                  <c:v>2.047794619329125E-9</c:v>
                </c:pt>
                <c:pt idx="4">
                  <c:v>1.7642538258833687E-9</c:v>
                </c:pt>
                <c:pt idx="5">
                  <c:v>1.5389964177572267E-9</c:v>
                </c:pt>
                <c:pt idx="6">
                  <c:v>1.2885353835471038E-9</c:v>
                </c:pt>
                <c:pt idx="7">
                  <c:v>1.0758797884629012E-9</c:v>
                </c:pt>
                <c:pt idx="8">
                  <c:v>8.8527736620218182E-10</c:v>
                </c:pt>
                <c:pt idx="9">
                  <c:v>6.962501705718136E-10</c:v>
                </c:pt>
                <c:pt idx="10">
                  <c:v>5.5132932058861652E-10</c:v>
                </c:pt>
                <c:pt idx="11">
                  <c:v>4.536652695129144E-10</c:v>
                </c:pt>
                <c:pt idx="12">
                  <c:v>3.6545257821872552E-10</c:v>
                </c:pt>
                <c:pt idx="13">
                  <c:v>3.1819577931112328E-10</c:v>
                </c:pt>
                <c:pt idx="14">
                  <c:v>2.992930597481222E-10</c:v>
                </c:pt>
                <c:pt idx="15">
                  <c:v>2.9141692659679128E-10</c:v>
                </c:pt>
                <c:pt idx="16">
                  <c:v>2.9614260648757855E-10</c:v>
                </c:pt>
                <c:pt idx="17">
                  <c:v>3.0716919289936115E-10</c:v>
                </c:pt>
                <c:pt idx="18">
                  <c:v>3.2764713909263651E-10</c:v>
                </c:pt>
                <c:pt idx="19">
                  <c:v>3.5757644506740995E-10</c:v>
                </c:pt>
                <c:pt idx="20">
                  <c:v>4.0010756408431182E-10</c:v>
                </c:pt>
                <c:pt idx="21">
                  <c:v>4.6469185592463047E-10</c:v>
                </c:pt>
                <c:pt idx="22">
                  <c:v>5.308513743952798E-10</c:v>
                </c:pt>
                <c:pt idx="23">
                  <c:v>6.0016134612643204E-10</c:v>
                </c:pt>
                <c:pt idx="24">
                  <c:v>6.7577222437863032E-10</c:v>
                </c:pt>
                <c:pt idx="25">
                  <c:v>7.9863990153834409E-10</c:v>
                </c:pt>
                <c:pt idx="26">
                  <c:v>9.5773779119383144E-10</c:v>
                </c:pt>
                <c:pt idx="27">
                  <c:v>1.1908713324713708E-9</c:v>
                </c:pt>
                <c:pt idx="28">
                  <c:v>1.5389964177572267E-9</c:v>
                </c:pt>
                <c:pt idx="29">
                  <c:v>2.0162900867239959E-9</c:v>
                </c:pt>
                <c:pt idx="30">
                  <c:v>2.3155831464722916E-9</c:v>
                </c:pt>
                <c:pt idx="31">
                  <c:v>2.6148762062199234E-9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AFC9-4671-A01A-B18EC0F584EF}"/>
            </c:ext>
          </c:extLst>
        </c:ser>
        <c:ser>
          <c:idx val="11"/>
          <c:order val="4"/>
          <c:tx>
            <c:strRef>
              <c:f>'Neumáticos de 2022 (V. Feb22)'!$D$75</c:f>
              <c:strCache>
                <c:ptCount val="1"/>
                <c:pt idx="0">
                  <c:v>C5</c:v>
                </c:pt>
              </c:strCache>
            </c:strRef>
          </c:tx>
          <c:marker>
            <c:symbol val="none"/>
          </c:marker>
          <c:cat>
            <c:numRef>
              <c:f>'Neumáticos de 2022 (V. Feb22)'!$E$70:$AJ$70</c:f>
              <c:numCache>
                <c:formatCode>General</c:formatCode>
                <c:ptCount val="32"/>
                <c:pt idx="0">
                  <c:v>-7.5</c:v>
                </c:pt>
                <c:pt idx="1">
                  <c:v>-7</c:v>
                </c:pt>
                <c:pt idx="2">
                  <c:v>-6.5</c:v>
                </c:pt>
                <c:pt idx="3">
                  <c:v>-6</c:v>
                </c:pt>
                <c:pt idx="4">
                  <c:v>-5.5</c:v>
                </c:pt>
                <c:pt idx="5">
                  <c:v>-5</c:v>
                </c:pt>
                <c:pt idx="6">
                  <c:v>-4.5</c:v>
                </c:pt>
                <c:pt idx="7">
                  <c:v>-4</c:v>
                </c:pt>
                <c:pt idx="8">
                  <c:v>-3.5</c:v>
                </c:pt>
                <c:pt idx="9">
                  <c:v>-3</c:v>
                </c:pt>
                <c:pt idx="10">
                  <c:v>-2.5</c:v>
                </c:pt>
                <c:pt idx="11">
                  <c:v>-2</c:v>
                </c:pt>
                <c:pt idx="12">
                  <c:v>-1.5</c:v>
                </c:pt>
                <c:pt idx="13">
                  <c:v>-1</c:v>
                </c:pt>
                <c:pt idx="14">
                  <c:v>-0.5</c:v>
                </c:pt>
                <c:pt idx="15">
                  <c:v>0</c:v>
                </c:pt>
                <c:pt idx="16">
                  <c:v>0.5</c:v>
                </c:pt>
                <c:pt idx="17">
                  <c:v>1</c:v>
                </c:pt>
                <c:pt idx="18">
                  <c:v>1.5</c:v>
                </c:pt>
                <c:pt idx="19">
                  <c:v>2</c:v>
                </c:pt>
                <c:pt idx="20">
                  <c:v>2.5</c:v>
                </c:pt>
                <c:pt idx="21">
                  <c:v>3</c:v>
                </c:pt>
                <c:pt idx="22">
                  <c:v>3.5</c:v>
                </c:pt>
                <c:pt idx="23">
                  <c:v>4</c:v>
                </c:pt>
                <c:pt idx="24">
                  <c:v>4.5</c:v>
                </c:pt>
                <c:pt idx="25">
                  <c:v>5</c:v>
                </c:pt>
                <c:pt idx="26">
                  <c:v>5.5</c:v>
                </c:pt>
                <c:pt idx="27">
                  <c:v>6</c:v>
                </c:pt>
                <c:pt idx="28">
                  <c:v>6.5</c:v>
                </c:pt>
                <c:pt idx="29">
                  <c:v>7</c:v>
                </c:pt>
                <c:pt idx="30">
                  <c:v>7.5</c:v>
                </c:pt>
                <c:pt idx="31">
                  <c:v>8</c:v>
                </c:pt>
              </c:numCache>
            </c:numRef>
          </c:cat>
          <c:val>
            <c:numRef>
              <c:f>'Neumáticos de 2022 (V. Feb22)'!$E$75:$AJ$75</c:f>
              <c:numCache>
                <c:formatCode>0.00E+00</c:formatCode>
                <c:ptCount val="32"/>
                <c:pt idx="0">
                  <c:v>5.3522193073010999E-9</c:v>
                </c:pt>
                <c:pt idx="1">
                  <c:v>4.5151423540271397E-9</c:v>
                </c:pt>
                <c:pt idx="2">
                  <c:v>3.8048952421572521E-9</c:v>
                </c:pt>
                <c:pt idx="3">
                  <c:v>3.2975758765364334E-9</c:v>
                </c:pt>
                <c:pt idx="4">
                  <c:v>2.8409884474772444E-9</c:v>
                </c:pt>
                <c:pt idx="5">
                  <c:v>2.478255101058336E-9</c:v>
                </c:pt>
                <c:pt idx="6">
                  <c:v>2.0749362053898612E-9</c:v>
                </c:pt>
                <c:pt idx="7">
                  <c:v>1.7324956335956542E-9</c:v>
                </c:pt>
                <c:pt idx="8">
                  <c:v>1.4255674173948178E-9</c:v>
                </c:pt>
                <c:pt idx="9">
                  <c:v>1.1211757980222442E-9</c:v>
                </c:pt>
                <c:pt idx="10">
                  <c:v>8.8780888983674161E-10</c:v>
                </c:pt>
                <c:pt idx="11">
                  <c:v>7.3053988649422614E-10</c:v>
                </c:pt>
                <c:pt idx="12">
                  <c:v>5.8849046412033096E-10</c:v>
                </c:pt>
                <c:pt idx="13">
                  <c:v>5.1239255927717117E-10</c:v>
                </c:pt>
                <c:pt idx="14">
                  <c:v>4.8195339733997133E-10</c:v>
                </c:pt>
                <c:pt idx="15">
                  <c:v>4.6927041319934181E-10</c:v>
                </c:pt>
                <c:pt idx="16">
                  <c:v>4.7688020368370139E-10</c:v>
                </c:pt>
                <c:pt idx="17">
                  <c:v>4.9463638148045277E-10</c:v>
                </c:pt>
                <c:pt idx="18">
                  <c:v>5.2761214024579147E-10</c:v>
                </c:pt>
                <c:pt idx="19">
                  <c:v>5.7580747997972616E-10</c:v>
                </c:pt>
                <c:pt idx="20">
                  <c:v>6.4429559433866637E-10</c:v>
                </c:pt>
                <c:pt idx="21">
                  <c:v>7.482960642908703E-10</c:v>
                </c:pt>
                <c:pt idx="22">
                  <c:v>8.5483313107130396E-10</c:v>
                </c:pt>
                <c:pt idx="23">
                  <c:v>9.6644339150794202E-10</c:v>
                </c:pt>
                <c:pt idx="24">
                  <c:v>1.0882000392570537E-9</c:v>
                </c:pt>
                <c:pt idx="25">
                  <c:v>1.2860545918491853E-9</c:v>
                </c:pt>
                <c:pt idx="26">
                  <c:v>1.5422508714876513E-9</c:v>
                </c:pt>
                <c:pt idx="27">
                  <c:v>1.917667202047296E-9</c:v>
                </c:pt>
                <c:pt idx="28">
                  <c:v>2.478255101058336E-9</c:v>
                </c:pt>
                <c:pt idx="29">
                  <c:v>3.2468439399742285E-9</c:v>
                </c:pt>
                <c:pt idx="30">
                  <c:v>3.7287973373144795E-9</c:v>
                </c:pt>
                <c:pt idx="31">
                  <c:v>4.210750734653661E-9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AFC9-4671-A01A-B18EC0F584EF}"/>
            </c:ext>
          </c:extLst>
        </c:ser>
        <c:ser>
          <c:idx val="12"/>
          <c:order val="5"/>
          <c:tx>
            <c:strRef>
              <c:f>'Neumáticos de 2022 (V. Feb22)'!$D$76</c:f>
              <c:strCache>
                <c:ptCount val="1"/>
                <c:pt idx="0">
                  <c:v>INT</c:v>
                </c:pt>
              </c:strCache>
            </c:strRef>
          </c:tx>
          <c:marker>
            <c:symbol val="none"/>
          </c:marker>
          <c:cat>
            <c:numRef>
              <c:f>'Neumáticos de 2022 (V. Feb22)'!$E$70:$AJ$70</c:f>
              <c:numCache>
                <c:formatCode>General</c:formatCode>
                <c:ptCount val="32"/>
                <c:pt idx="0">
                  <c:v>-7.5</c:v>
                </c:pt>
                <c:pt idx="1">
                  <c:v>-7</c:v>
                </c:pt>
                <c:pt idx="2">
                  <c:v>-6.5</c:v>
                </c:pt>
                <c:pt idx="3">
                  <c:v>-6</c:v>
                </c:pt>
                <c:pt idx="4">
                  <c:v>-5.5</c:v>
                </c:pt>
                <c:pt idx="5">
                  <c:v>-5</c:v>
                </c:pt>
                <c:pt idx="6">
                  <c:v>-4.5</c:v>
                </c:pt>
                <c:pt idx="7">
                  <c:v>-4</c:v>
                </c:pt>
                <c:pt idx="8">
                  <c:v>-3.5</c:v>
                </c:pt>
                <c:pt idx="9">
                  <c:v>-3</c:v>
                </c:pt>
                <c:pt idx="10">
                  <c:v>-2.5</c:v>
                </c:pt>
                <c:pt idx="11">
                  <c:v>-2</c:v>
                </c:pt>
                <c:pt idx="12">
                  <c:v>-1.5</c:v>
                </c:pt>
                <c:pt idx="13">
                  <c:v>-1</c:v>
                </c:pt>
                <c:pt idx="14">
                  <c:v>-0.5</c:v>
                </c:pt>
                <c:pt idx="15">
                  <c:v>0</c:v>
                </c:pt>
                <c:pt idx="16">
                  <c:v>0.5</c:v>
                </c:pt>
                <c:pt idx="17">
                  <c:v>1</c:v>
                </c:pt>
                <c:pt idx="18">
                  <c:v>1.5</c:v>
                </c:pt>
                <c:pt idx="19">
                  <c:v>2</c:v>
                </c:pt>
                <c:pt idx="20">
                  <c:v>2.5</c:v>
                </c:pt>
                <c:pt idx="21">
                  <c:v>3</c:v>
                </c:pt>
                <c:pt idx="22">
                  <c:v>3.5</c:v>
                </c:pt>
                <c:pt idx="23">
                  <c:v>4</c:v>
                </c:pt>
                <c:pt idx="24">
                  <c:v>4.5</c:v>
                </c:pt>
                <c:pt idx="25">
                  <c:v>5</c:v>
                </c:pt>
                <c:pt idx="26">
                  <c:v>5.5</c:v>
                </c:pt>
                <c:pt idx="27">
                  <c:v>6</c:v>
                </c:pt>
                <c:pt idx="28">
                  <c:v>6.5</c:v>
                </c:pt>
                <c:pt idx="29">
                  <c:v>7</c:v>
                </c:pt>
                <c:pt idx="30">
                  <c:v>7.5</c:v>
                </c:pt>
                <c:pt idx="31">
                  <c:v>8</c:v>
                </c:pt>
              </c:numCache>
            </c:numRef>
          </c:cat>
          <c:val>
            <c:numRef>
              <c:f>'Neumáticos de 2022 (V. Feb22)'!$E$76:$AJ$76</c:f>
              <c:numCache>
                <c:formatCode>0.00E+00</c:formatCode>
                <c:ptCount val="32"/>
                <c:pt idx="0">
                  <c:v>5.1036402113927152E-10</c:v>
                </c:pt>
                <c:pt idx="1">
                  <c:v>4.3054405574786331E-10</c:v>
                </c:pt>
                <c:pt idx="2">
                  <c:v>3.6281802450661027E-10</c:v>
                </c:pt>
                <c:pt idx="3">
                  <c:v>3.1444228790573939E-10</c:v>
                </c:pt>
                <c:pt idx="4">
                  <c:v>2.709041249649131E-10</c:v>
                </c:pt>
                <c:pt idx="5">
                  <c:v>2.3631547329528661E-10</c:v>
                </c:pt>
                <c:pt idx="6">
                  <c:v>1.9785676269759996E-10</c:v>
                </c:pt>
                <c:pt idx="7">
                  <c:v>1.6520314049200647E-10</c:v>
                </c:pt>
                <c:pt idx="8">
                  <c:v>1.3593581984846916E-10</c:v>
                </c:pt>
                <c:pt idx="9">
                  <c:v>1.0691037788793964E-10</c:v>
                </c:pt>
                <c:pt idx="10">
                  <c:v>8.4657539051545879E-11</c:v>
                </c:pt>
                <c:pt idx="11">
                  <c:v>6.9661060705268523E-11</c:v>
                </c:pt>
                <c:pt idx="12">
                  <c:v>5.6115854457023744E-11</c:v>
                </c:pt>
                <c:pt idx="13">
                  <c:v>4.8859493966888741E-11</c:v>
                </c:pt>
                <c:pt idx="14">
                  <c:v>4.5956949770841029E-11</c:v>
                </c:pt>
                <c:pt idx="15">
                  <c:v>4.4747556355808049E-11</c:v>
                </c:pt>
                <c:pt idx="16">
                  <c:v>4.5473192404824344E-11</c:v>
                </c:pt>
                <c:pt idx="17">
                  <c:v>4.7166343185860038E-11</c:v>
                </c:pt>
                <c:pt idx="18">
                  <c:v>5.0310766064914344E-11</c:v>
                </c:pt>
                <c:pt idx="19">
                  <c:v>5.4906461041990764E-11</c:v>
                </c:pt>
                <c:pt idx="20">
                  <c:v>6.1437185483121099E-11</c:v>
                </c:pt>
                <c:pt idx="21">
                  <c:v>7.1354211486293742E-11</c:v>
                </c:pt>
                <c:pt idx="22">
                  <c:v>8.1513116172479954E-11</c:v>
                </c:pt>
                <c:pt idx="23">
                  <c:v>9.2155778224675852E-11</c:v>
                </c:pt>
                <c:pt idx="24">
                  <c:v>1.0376595500889114E-10</c:v>
                </c:pt>
                <c:pt idx="25">
                  <c:v>1.2263249228323449E-10</c:v>
                </c:pt>
                <c:pt idx="26">
                  <c:v>1.4706223926666893E-10</c:v>
                </c:pt>
                <c:pt idx="27">
                  <c:v>1.8286028435132262E-10</c:v>
                </c:pt>
                <c:pt idx="28">
                  <c:v>2.3631547329528661E-10</c:v>
                </c:pt>
                <c:pt idx="29">
                  <c:v>3.0960471424563078E-10</c:v>
                </c:pt>
                <c:pt idx="30">
                  <c:v>3.5556166401648229E-10</c:v>
                </c:pt>
                <c:pt idx="31">
                  <c:v>4.0151861378728132E-10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AFC9-4671-A01A-B18EC0F584EF}"/>
            </c:ext>
          </c:extLst>
        </c:ser>
        <c:ser>
          <c:idx val="13"/>
          <c:order val="6"/>
          <c:tx>
            <c:strRef>
              <c:f>'Neumáticos de 2022 (V. Feb22)'!$D$77</c:f>
              <c:strCache>
                <c:ptCount val="1"/>
                <c:pt idx="0">
                  <c:v>WET</c:v>
                </c:pt>
              </c:strCache>
            </c:strRef>
          </c:tx>
          <c:marker>
            <c:symbol val="none"/>
          </c:marker>
          <c:cat>
            <c:numRef>
              <c:f>'Neumáticos de 2022 (V. Feb22)'!$E$70:$AJ$70</c:f>
              <c:numCache>
                <c:formatCode>General</c:formatCode>
                <c:ptCount val="32"/>
                <c:pt idx="0">
                  <c:v>-7.5</c:v>
                </c:pt>
                <c:pt idx="1">
                  <c:v>-7</c:v>
                </c:pt>
                <c:pt idx="2">
                  <c:v>-6.5</c:v>
                </c:pt>
                <c:pt idx="3">
                  <c:v>-6</c:v>
                </c:pt>
                <c:pt idx="4">
                  <c:v>-5.5</c:v>
                </c:pt>
                <c:pt idx="5">
                  <c:v>-5</c:v>
                </c:pt>
                <c:pt idx="6">
                  <c:v>-4.5</c:v>
                </c:pt>
                <c:pt idx="7">
                  <c:v>-4</c:v>
                </c:pt>
                <c:pt idx="8">
                  <c:v>-3.5</c:v>
                </c:pt>
                <c:pt idx="9">
                  <c:v>-3</c:v>
                </c:pt>
                <c:pt idx="10">
                  <c:v>-2.5</c:v>
                </c:pt>
                <c:pt idx="11">
                  <c:v>-2</c:v>
                </c:pt>
                <c:pt idx="12">
                  <c:v>-1.5</c:v>
                </c:pt>
                <c:pt idx="13">
                  <c:v>-1</c:v>
                </c:pt>
                <c:pt idx="14">
                  <c:v>-0.5</c:v>
                </c:pt>
                <c:pt idx="15">
                  <c:v>0</c:v>
                </c:pt>
                <c:pt idx="16">
                  <c:v>0.5</c:v>
                </c:pt>
                <c:pt idx="17">
                  <c:v>1</c:v>
                </c:pt>
                <c:pt idx="18">
                  <c:v>1.5</c:v>
                </c:pt>
                <c:pt idx="19">
                  <c:v>2</c:v>
                </c:pt>
                <c:pt idx="20">
                  <c:v>2.5</c:v>
                </c:pt>
                <c:pt idx="21">
                  <c:v>3</c:v>
                </c:pt>
                <c:pt idx="22">
                  <c:v>3.5</c:v>
                </c:pt>
                <c:pt idx="23">
                  <c:v>4</c:v>
                </c:pt>
                <c:pt idx="24">
                  <c:v>4.5</c:v>
                </c:pt>
                <c:pt idx="25">
                  <c:v>5</c:v>
                </c:pt>
                <c:pt idx="26">
                  <c:v>5.5</c:v>
                </c:pt>
                <c:pt idx="27">
                  <c:v>6</c:v>
                </c:pt>
                <c:pt idx="28">
                  <c:v>6.5</c:v>
                </c:pt>
                <c:pt idx="29">
                  <c:v>7</c:v>
                </c:pt>
                <c:pt idx="30">
                  <c:v>7.5</c:v>
                </c:pt>
                <c:pt idx="31">
                  <c:v>8</c:v>
                </c:pt>
              </c:numCache>
            </c:numRef>
          </c:cat>
          <c:val>
            <c:numRef>
              <c:f>'Neumáticos de 2022 (V. Feb22)'!$E$77:$AJ$77</c:f>
              <c:numCache>
                <c:formatCode>0.00E+00</c:formatCode>
                <c:ptCount val="32"/>
                <c:pt idx="0">
                  <c:v>8.4210063488064006E-10</c:v>
                </c:pt>
                <c:pt idx="1">
                  <c:v>7.1039769198468484E-10</c:v>
                </c:pt>
                <c:pt idx="2">
                  <c:v>5.9864974043650567E-10</c:v>
                </c:pt>
                <c:pt idx="3">
                  <c:v>5.1882977504498879E-10</c:v>
                </c:pt>
                <c:pt idx="4">
                  <c:v>4.4699180619255358E-10</c:v>
                </c:pt>
                <c:pt idx="5">
                  <c:v>3.8992053093761286E-10</c:v>
                </c:pt>
                <c:pt idx="6">
                  <c:v>3.2646365845136636E-10</c:v>
                </c:pt>
                <c:pt idx="7">
                  <c:v>2.7258518181208324E-10</c:v>
                </c:pt>
                <c:pt idx="8">
                  <c:v>2.2429410275019841E-10</c:v>
                </c:pt>
                <c:pt idx="9">
                  <c:v>1.7640212351527681E-10</c:v>
                </c:pt>
                <c:pt idx="10">
                  <c:v>1.3968493943519039E-10</c:v>
                </c:pt>
                <c:pt idx="11">
                  <c:v>1.1494075016380801E-10</c:v>
                </c:pt>
                <c:pt idx="12">
                  <c:v>9.2591159854181769E-11</c:v>
                </c:pt>
                <c:pt idx="13">
                  <c:v>8.0618165045447044E-11</c:v>
                </c:pt>
                <c:pt idx="14">
                  <c:v>7.5828967121963532E-11</c:v>
                </c:pt>
                <c:pt idx="15">
                  <c:v>7.383346798715712E-11</c:v>
                </c:pt>
                <c:pt idx="16">
                  <c:v>7.50307674680352E-11</c:v>
                </c:pt>
                <c:pt idx="17">
                  <c:v>7.7824466256746886E-11</c:v>
                </c:pt>
                <c:pt idx="18">
                  <c:v>8.3012764007191675E-11</c:v>
                </c:pt>
                <c:pt idx="19">
                  <c:v>9.0595660719375357E-11</c:v>
                </c:pt>
                <c:pt idx="20">
                  <c:v>1.013713560472512E-10</c:v>
                </c:pt>
                <c:pt idx="21">
                  <c:v>1.177344489525024E-10</c:v>
                </c:pt>
                <c:pt idx="22">
                  <c:v>1.344966416847264E-10</c:v>
                </c:pt>
                <c:pt idx="23">
                  <c:v>1.520570340708672E-10</c:v>
                </c:pt>
                <c:pt idx="24">
                  <c:v>1.7121382576484159E-10</c:v>
                </c:pt>
                <c:pt idx="25">
                  <c:v>2.0234361226753923E-10</c:v>
                </c:pt>
                <c:pt idx="26">
                  <c:v>2.4265269479024638E-10</c:v>
                </c:pt>
                <c:pt idx="27">
                  <c:v>3.0171946917998405E-10</c:v>
                </c:pt>
                <c:pt idx="28">
                  <c:v>3.8992053093761286E-10</c:v>
                </c:pt>
                <c:pt idx="29">
                  <c:v>5.108477785058016E-10</c:v>
                </c:pt>
                <c:pt idx="30">
                  <c:v>5.8667674562778238E-10</c:v>
                </c:pt>
                <c:pt idx="31">
                  <c:v>6.6250571274967671E-10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AFC9-4671-A01A-B18EC0F584E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85680904"/>
        <c:axId val="685678608"/>
      </c:lineChart>
      <c:catAx>
        <c:axId val="68568090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685678608"/>
        <c:crosses val="autoZero"/>
        <c:auto val="1"/>
        <c:lblAlgn val="ctr"/>
        <c:lblOffset val="100"/>
        <c:noMultiLvlLbl val="0"/>
      </c:catAx>
      <c:valAx>
        <c:axId val="685678608"/>
        <c:scaling>
          <c:orientation val="minMax"/>
          <c:max val="6.0000000000000024E-9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E+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685680904"/>
        <c:crosses val="autoZero"/>
        <c:crossBetween val="between"/>
      </c:valAx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ES"/>
        </a:p>
      </c:txPr>
    </c:legend>
    <c:plotVisOnly val="1"/>
    <c:dispBlanksAs val="gap"/>
    <c:showDLblsOverMax val="0"/>
    <c:extLst/>
  </c:chart>
  <c:txPr>
    <a:bodyPr/>
    <a:lstStyle/>
    <a:p>
      <a:pPr>
        <a:defRPr/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Abrasión</a:t>
            </a:r>
            <a:r>
              <a:rPr lang="es-ES" baseline="0"/>
              <a:t> FRONT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lineChart>
        <c:grouping val="standard"/>
        <c:varyColors val="0"/>
        <c:ser>
          <c:idx val="7"/>
          <c:order val="0"/>
          <c:tx>
            <c:strRef>
              <c:f>'Neumáticos de 2022 (V. Feb22)'!$D$61</c:f>
              <c:strCache>
                <c:ptCount val="1"/>
                <c:pt idx="0">
                  <c:v>C1</c:v>
                </c:pt>
              </c:strCache>
            </c:strRef>
          </c:tx>
          <c:marker>
            <c:symbol val="none"/>
          </c:marker>
          <c:cat>
            <c:numRef>
              <c:f>'Neumáticos de 2022 (V. Feb22)'!$E$60:$AJ$60</c:f>
              <c:numCache>
                <c:formatCode>General</c:formatCode>
                <c:ptCount val="32"/>
                <c:pt idx="0">
                  <c:v>-7.5</c:v>
                </c:pt>
                <c:pt idx="1">
                  <c:v>-7</c:v>
                </c:pt>
                <c:pt idx="2">
                  <c:v>-6.5</c:v>
                </c:pt>
                <c:pt idx="3">
                  <c:v>-6</c:v>
                </c:pt>
                <c:pt idx="4">
                  <c:v>-5.5</c:v>
                </c:pt>
                <c:pt idx="5">
                  <c:v>-5</c:v>
                </c:pt>
                <c:pt idx="6">
                  <c:v>-4.5</c:v>
                </c:pt>
                <c:pt idx="7">
                  <c:v>-4</c:v>
                </c:pt>
                <c:pt idx="8">
                  <c:v>-3.5</c:v>
                </c:pt>
                <c:pt idx="9">
                  <c:v>-3</c:v>
                </c:pt>
                <c:pt idx="10">
                  <c:v>-2.5</c:v>
                </c:pt>
                <c:pt idx="11">
                  <c:v>-2</c:v>
                </c:pt>
                <c:pt idx="12">
                  <c:v>-1.5</c:v>
                </c:pt>
                <c:pt idx="13">
                  <c:v>-1</c:v>
                </c:pt>
                <c:pt idx="14">
                  <c:v>-0.5</c:v>
                </c:pt>
                <c:pt idx="15">
                  <c:v>0</c:v>
                </c:pt>
                <c:pt idx="16">
                  <c:v>0.5</c:v>
                </c:pt>
                <c:pt idx="17">
                  <c:v>1</c:v>
                </c:pt>
                <c:pt idx="18">
                  <c:v>1.5</c:v>
                </c:pt>
                <c:pt idx="19">
                  <c:v>2</c:v>
                </c:pt>
                <c:pt idx="20">
                  <c:v>2.5</c:v>
                </c:pt>
                <c:pt idx="21">
                  <c:v>3</c:v>
                </c:pt>
                <c:pt idx="22">
                  <c:v>3.5</c:v>
                </c:pt>
                <c:pt idx="23">
                  <c:v>4</c:v>
                </c:pt>
                <c:pt idx="24">
                  <c:v>4.5</c:v>
                </c:pt>
                <c:pt idx="25">
                  <c:v>5</c:v>
                </c:pt>
                <c:pt idx="26">
                  <c:v>5.5</c:v>
                </c:pt>
                <c:pt idx="27">
                  <c:v>6</c:v>
                </c:pt>
                <c:pt idx="28">
                  <c:v>6.5</c:v>
                </c:pt>
                <c:pt idx="29">
                  <c:v>7</c:v>
                </c:pt>
                <c:pt idx="30">
                  <c:v>7.5</c:v>
                </c:pt>
                <c:pt idx="31">
                  <c:v>8</c:v>
                </c:pt>
              </c:numCache>
            </c:numRef>
          </c:cat>
          <c:val>
            <c:numRef>
              <c:f>'Neumáticos de 2022 (V. Feb22)'!$E$61:$AJ$61</c:f>
              <c:numCache>
                <c:formatCode>0.00E+00</c:formatCode>
                <c:ptCount val="32"/>
                <c:pt idx="0">
                  <c:v>5.462338280844387E-10</c:v>
                </c:pt>
                <c:pt idx="1">
                  <c:v>4.6080389288641093E-10</c:v>
                </c:pt>
                <c:pt idx="2">
                  <c:v>3.8831788726385995E-10</c:v>
                </c:pt>
                <c:pt idx="3">
                  <c:v>3.3654216896199882E-10</c:v>
                </c:pt>
                <c:pt idx="4">
                  <c:v>2.8994402249034041E-10</c:v>
                </c:pt>
                <c:pt idx="5">
                  <c:v>2.5292438390419655E-10</c:v>
                </c:pt>
                <c:pt idx="6">
                  <c:v>2.117626878545634E-10</c:v>
                </c:pt>
                <c:pt idx="7">
                  <c:v>1.7681407800111891E-10</c:v>
                </c:pt>
                <c:pt idx="8">
                  <c:v>1.4548976842819964E-10</c:v>
                </c:pt>
                <c:pt idx="9">
                  <c:v>1.1442433744708295E-10</c:v>
                </c:pt>
                <c:pt idx="10">
                  <c:v>9.0607507028236521E-11</c:v>
                </c:pt>
                <c:pt idx="11">
                  <c:v>7.4557034354660918E-11</c:v>
                </c:pt>
                <c:pt idx="12">
                  <c:v>6.0059833230146162E-11</c:v>
                </c:pt>
                <c:pt idx="13">
                  <c:v>5.229347548486321E-11</c:v>
                </c:pt>
                <c:pt idx="14">
                  <c:v>4.9186932386750635E-11</c:v>
                </c:pt>
                <c:pt idx="15">
                  <c:v>4.7892539429207529E-11</c:v>
                </c:pt>
                <c:pt idx="16">
                  <c:v>4.8669175203739445E-11</c:v>
                </c:pt>
                <c:pt idx="17">
                  <c:v>5.0481325344298303E-11</c:v>
                </c:pt>
                <c:pt idx="18">
                  <c:v>5.3846747033919507E-11</c:v>
                </c:pt>
                <c:pt idx="19">
                  <c:v>5.8765440272590946E-11</c:v>
                </c:pt>
                <c:pt idx="20">
                  <c:v>6.5755162243346494E-11</c:v>
                </c:pt>
                <c:pt idx="21">
                  <c:v>7.6369184495525917E-11</c:v>
                </c:pt>
                <c:pt idx="22">
                  <c:v>8.7242085338312188E-11</c:v>
                </c:pt>
                <c:pt idx="23">
                  <c:v>9.8632743364705276E-11</c:v>
                </c:pt>
                <c:pt idx="24">
                  <c:v>1.110589157571586E-10</c:v>
                </c:pt>
                <c:pt idx="25">
                  <c:v>1.3125144589486763E-10</c:v>
                </c:pt>
                <c:pt idx="26">
                  <c:v>1.57398183637616E-10</c:v>
                </c:pt>
                <c:pt idx="27">
                  <c:v>1.9571221518097715E-10</c:v>
                </c:pt>
                <c:pt idx="28">
                  <c:v>2.5292438390419655E-10</c:v>
                </c:pt>
                <c:pt idx="29">
                  <c:v>3.3136459713184149E-10</c:v>
                </c:pt>
                <c:pt idx="30">
                  <c:v>3.8055152951857089E-10</c:v>
                </c:pt>
                <c:pt idx="31">
                  <c:v>4.2973846190534573E-10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3C0-43F7-8662-603EAD69ADC0}"/>
            </c:ext>
          </c:extLst>
        </c:ser>
        <c:ser>
          <c:idx val="8"/>
          <c:order val="1"/>
          <c:tx>
            <c:strRef>
              <c:f>'Neumáticos de 2022 (V. Feb22)'!$D$62</c:f>
              <c:strCache>
                <c:ptCount val="1"/>
                <c:pt idx="0">
                  <c:v>C2</c:v>
                </c:pt>
              </c:strCache>
            </c:strRef>
          </c:tx>
          <c:marker>
            <c:symbol val="none"/>
          </c:marker>
          <c:cat>
            <c:numRef>
              <c:f>'Neumáticos de 2022 (V. Feb22)'!$E$60:$AJ$60</c:f>
              <c:numCache>
                <c:formatCode>General</c:formatCode>
                <c:ptCount val="32"/>
                <c:pt idx="0">
                  <c:v>-7.5</c:v>
                </c:pt>
                <c:pt idx="1">
                  <c:v>-7</c:v>
                </c:pt>
                <c:pt idx="2">
                  <c:v>-6.5</c:v>
                </c:pt>
                <c:pt idx="3">
                  <c:v>-6</c:v>
                </c:pt>
                <c:pt idx="4">
                  <c:v>-5.5</c:v>
                </c:pt>
                <c:pt idx="5">
                  <c:v>-5</c:v>
                </c:pt>
                <c:pt idx="6">
                  <c:v>-4.5</c:v>
                </c:pt>
                <c:pt idx="7">
                  <c:v>-4</c:v>
                </c:pt>
                <c:pt idx="8">
                  <c:v>-3.5</c:v>
                </c:pt>
                <c:pt idx="9">
                  <c:v>-3</c:v>
                </c:pt>
                <c:pt idx="10">
                  <c:v>-2.5</c:v>
                </c:pt>
                <c:pt idx="11">
                  <c:v>-2</c:v>
                </c:pt>
                <c:pt idx="12">
                  <c:v>-1.5</c:v>
                </c:pt>
                <c:pt idx="13">
                  <c:v>-1</c:v>
                </c:pt>
                <c:pt idx="14">
                  <c:v>-0.5</c:v>
                </c:pt>
                <c:pt idx="15">
                  <c:v>0</c:v>
                </c:pt>
                <c:pt idx="16">
                  <c:v>0.5</c:v>
                </c:pt>
                <c:pt idx="17">
                  <c:v>1</c:v>
                </c:pt>
                <c:pt idx="18">
                  <c:v>1.5</c:v>
                </c:pt>
                <c:pt idx="19">
                  <c:v>2</c:v>
                </c:pt>
                <c:pt idx="20">
                  <c:v>2.5</c:v>
                </c:pt>
                <c:pt idx="21">
                  <c:v>3</c:v>
                </c:pt>
                <c:pt idx="22">
                  <c:v>3.5</c:v>
                </c:pt>
                <c:pt idx="23">
                  <c:v>4</c:v>
                </c:pt>
                <c:pt idx="24">
                  <c:v>4.5</c:v>
                </c:pt>
                <c:pt idx="25">
                  <c:v>5</c:v>
                </c:pt>
                <c:pt idx="26">
                  <c:v>5.5</c:v>
                </c:pt>
                <c:pt idx="27">
                  <c:v>6</c:v>
                </c:pt>
                <c:pt idx="28">
                  <c:v>6.5</c:v>
                </c:pt>
                <c:pt idx="29">
                  <c:v>7</c:v>
                </c:pt>
                <c:pt idx="30">
                  <c:v>7.5</c:v>
                </c:pt>
                <c:pt idx="31">
                  <c:v>8</c:v>
                </c:pt>
              </c:numCache>
            </c:numRef>
          </c:cat>
          <c:val>
            <c:numRef>
              <c:f>'Neumáticos de 2022 (V. Feb22)'!$E$62:$AJ$62</c:f>
              <c:numCache>
                <c:formatCode>0.00E+00</c:formatCode>
                <c:ptCount val="32"/>
                <c:pt idx="0">
                  <c:v>8.5215885816605091E-10</c:v>
                </c:pt>
                <c:pt idx="1">
                  <c:v>7.1888282821592972E-10</c:v>
                </c:pt>
                <c:pt idx="2">
                  <c:v>6.0580013613706697E-10</c:v>
                </c:pt>
                <c:pt idx="3">
                  <c:v>5.2502678465210422E-10</c:v>
                </c:pt>
                <c:pt idx="4">
                  <c:v>4.5233076831566366E-10</c:v>
                </c:pt>
                <c:pt idx="5">
                  <c:v>3.9457782200342669E-10</c:v>
                </c:pt>
                <c:pt idx="6">
                  <c:v>3.3036300757342178E-10</c:v>
                </c:pt>
                <c:pt idx="7">
                  <c:v>2.7584099532155839E-10</c:v>
                </c:pt>
                <c:pt idx="8">
                  <c:v>2.2697311767269833E-10</c:v>
                </c:pt>
                <c:pt idx="9">
                  <c:v>1.7850910678172065E-10</c:v>
                </c:pt>
                <c:pt idx="10">
                  <c:v>1.413533650986529E-10</c:v>
                </c:pt>
                <c:pt idx="11">
                  <c:v>1.1631362613831658E-10</c:v>
                </c:pt>
                <c:pt idx="12">
                  <c:v>9.3697087722536916E-11</c:v>
                </c:pt>
                <c:pt idx="13">
                  <c:v>8.1581084999786604E-11</c:v>
                </c:pt>
                <c:pt idx="14">
                  <c:v>7.6734683910687415E-11</c:v>
                </c:pt>
                <c:pt idx="15">
                  <c:v>7.4715350123568692E-11</c:v>
                </c:pt>
                <c:pt idx="16">
                  <c:v>7.5926950395849363E-11</c:v>
                </c:pt>
                <c:pt idx="17">
                  <c:v>7.875401769781326E-11</c:v>
                </c:pt>
                <c:pt idx="18">
                  <c:v>8.4004285544336199E-11</c:v>
                </c:pt>
                <c:pt idx="19">
                  <c:v>9.1677753935399284E-11</c:v>
                </c:pt>
                <c:pt idx="20">
                  <c:v>1.0258215638587597E-10</c:v>
                </c:pt>
                <c:pt idx="21">
                  <c:v>1.1914069344075807E-10</c:v>
                </c:pt>
                <c:pt idx="22">
                  <c:v>1.3610309725165709E-10</c:v>
                </c:pt>
                <c:pt idx="23">
                  <c:v>1.5387323457832335E-10</c:v>
                </c:pt>
                <c:pt idx="24">
                  <c:v>1.7325883893472481E-10</c:v>
                </c:pt>
                <c:pt idx="25">
                  <c:v>2.0476044601383406E-10</c:v>
                </c:pt>
                <c:pt idx="26">
                  <c:v>2.4555098851422155E-10</c:v>
                </c:pt>
                <c:pt idx="27">
                  <c:v>3.0532326861306888E-10</c:v>
                </c:pt>
                <c:pt idx="28">
                  <c:v>3.9457782200342669E-10</c:v>
                </c:pt>
                <c:pt idx="29">
                  <c:v>5.1694944950365295E-10</c:v>
                </c:pt>
                <c:pt idx="30">
                  <c:v>5.9368413341430715E-10</c:v>
                </c:pt>
                <c:pt idx="31">
                  <c:v>6.7041881732503238E-10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3C0-43F7-8662-603EAD69ADC0}"/>
            </c:ext>
          </c:extLst>
        </c:ser>
        <c:ser>
          <c:idx val="9"/>
          <c:order val="2"/>
          <c:tx>
            <c:strRef>
              <c:f>'Neumáticos de 2022 (V. Feb22)'!$D$63</c:f>
              <c:strCache>
                <c:ptCount val="1"/>
                <c:pt idx="0">
                  <c:v>C3</c:v>
                </c:pt>
              </c:strCache>
            </c:strRef>
          </c:tx>
          <c:marker>
            <c:symbol val="none"/>
          </c:marker>
          <c:cat>
            <c:numRef>
              <c:f>'Neumáticos de 2022 (V. Feb22)'!$E$60:$AJ$60</c:f>
              <c:numCache>
                <c:formatCode>General</c:formatCode>
                <c:ptCount val="32"/>
                <c:pt idx="0">
                  <c:v>-7.5</c:v>
                </c:pt>
                <c:pt idx="1">
                  <c:v>-7</c:v>
                </c:pt>
                <c:pt idx="2">
                  <c:v>-6.5</c:v>
                </c:pt>
                <c:pt idx="3">
                  <c:v>-6</c:v>
                </c:pt>
                <c:pt idx="4">
                  <c:v>-5.5</c:v>
                </c:pt>
                <c:pt idx="5">
                  <c:v>-5</c:v>
                </c:pt>
                <c:pt idx="6">
                  <c:v>-4.5</c:v>
                </c:pt>
                <c:pt idx="7">
                  <c:v>-4</c:v>
                </c:pt>
                <c:pt idx="8">
                  <c:v>-3.5</c:v>
                </c:pt>
                <c:pt idx="9">
                  <c:v>-3</c:v>
                </c:pt>
                <c:pt idx="10">
                  <c:v>-2.5</c:v>
                </c:pt>
                <c:pt idx="11">
                  <c:v>-2</c:v>
                </c:pt>
                <c:pt idx="12">
                  <c:v>-1.5</c:v>
                </c:pt>
                <c:pt idx="13">
                  <c:v>-1</c:v>
                </c:pt>
                <c:pt idx="14">
                  <c:v>-0.5</c:v>
                </c:pt>
                <c:pt idx="15">
                  <c:v>0</c:v>
                </c:pt>
                <c:pt idx="16">
                  <c:v>0.5</c:v>
                </c:pt>
                <c:pt idx="17">
                  <c:v>1</c:v>
                </c:pt>
                <c:pt idx="18">
                  <c:v>1.5</c:v>
                </c:pt>
                <c:pt idx="19">
                  <c:v>2</c:v>
                </c:pt>
                <c:pt idx="20">
                  <c:v>2.5</c:v>
                </c:pt>
                <c:pt idx="21">
                  <c:v>3</c:v>
                </c:pt>
                <c:pt idx="22">
                  <c:v>3.5</c:v>
                </c:pt>
                <c:pt idx="23">
                  <c:v>4</c:v>
                </c:pt>
                <c:pt idx="24">
                  <c:v>4.5</c:v>
                </c:pt>
                <c:pt idx="25">
                  <c:v>5</c:v>
                </c:pt>
                <c:pt idx="26">
                  <c:v>5.5</c:v>
                </c:pt>
                <c:pt idx="27">
                  <c:v>6</c:v>
                </c:pt>
                <c:pt idx="28">
                  <c:v>6.5</c:v>
                </c:pt>
                <c:pt idx="29">
                  <c:v>7</c:v>
                </c:pt>
                <c:pt idx="30">
                  <c:v>7.5</c:v>
                </c:pt>
                <c:pt idx="31">
                  <c:v>8</c:v>
                </c:pt>
              </c:numCache>
            </c:numRef>
          </c:cat>
          <c:val>
            <c:numRef>
              <c:f>'Neumáticos de 2022 (V. Feb22)'!$E$63:$AJ$63</c:f>
              <c:numCache>
                <c:formatCode>0.00E+00</c:formatCode>
                <c:ptCount val="32"/>
                <c:pt idx="0">
                  <c:v>1.3294209955788626E-9</c:v>
                </c:pt>
                <c:pt idx="1">
                  <c:v>1.1215020720997343E-9</c:v>
                </c:pt>
                <c:pt idx="2">
                  <c:v>9.4508601581445715E-10</c:v>
                </c:pt>
                <c:pt idx="3">
                  <c:v>8.1907454703916412E-10</c:v>
                </c:pt>
                <c:pt idx="4">
                  <c:v>7.0566422514144088E-10</c:v>
                </c:pt>
                <c:pt idx="5">
                  <c:v>6.1556602496634435E-10</c:v>
                </c:pt>
                <c:pt idx="6">
                  <c:v>5.1538690729082964E-10</c:v>
                </c:pt>
                <c:pt idx="7">
                  <c:v>4.3032916586826575E-10</c:v>
                </c:pt>
                <c:pt idx="8">
                  <c:v>3.5409222725849972E-10</c:v>
                </c:pt>
                <c:pt idx="9">
                  <c:v>2.7848534599332396E-10</c:v>
                </c:pt>
                <c:pt idx="10">
                  <c:v>2.205200703567128E-10</c:v>
                </c:pt>
                <c:pt idx="11">
                  <c:v>1.8145651503637532E-10</c:v>
                </c:pt>
                <c:pt idx="12">
                  <c:v>1.4617330377930877E-10</c:v>
                </c:pt>
                <c:pt idx="13">
                  <c:v>1.2727158346300562E-10</c:v>
                </c:pt>
                <c:pt idx="14">
                  <c:v>1.1971089533648583E-10</c:v>
                </c:pt>
                <c:pt idx="15">
                  <c:v>1.1656060861711181E-10</c:v>
                </c:pt>
                <c:pt idx="16">
                  <c:v>1.1845078064875096E-10</c:v>
                </c:pt>
                <c:pt idx="17">
                  <c:v>1.2286118205587093E-10</c:v>
                </c:pt>
                <c:pt idx="18">
                  <c:v>1.3105192752626552E-10</c:v>
                </c:pt>
                <c:pt idx="19">
                  <c:v>1.4302301705990526E-10</c:v>
                </c:pt>
                <c:pt idx="20">
                  <c:v>1.6003456534458029E-10</c:v>
                </c:pt>
                <c:pt idx="21">
                  <c:v>1.8586691644424032E-10</c:v>
                </c:pt>
                <c:pt idx="22">
                  <c:v>2.1232932488558047E-10</c:v>
                </c:pt>
                <c:pt idx="23">
                  <c:v>2.4005184801610505E-10</c:v>
                </c:pt>
                <c:pt idx="24">
                  <c:v>2.702946005221916E-10</c:v>
                </c:pt>
                <c:pt idx="25">
                  <c:v>3.1943907334451489E-10</c:v>
                </c:pt>
                <c:pt idx="26">
                  <c:v>3.8307486507678864E-10</c:v>
                </c:pt>
                <c:pt idx="27">
                  <c:v>4.7632335197046623E-10</c:v>
                </c:pt>
                <c:pt idx="28">
                  <c:v>6.1556602496634435E-10</c:v>
                </c:pt>
                <c:pt idx="29">
                  <c:v>8.0647340016170508E-10</c:v>
                </c:pt>
                <c:pt idx="30">
                  <c:v>9.2618429549813913E-10</c:v>
                </c:pt>
                <c:pt idx="31">
                  <c:v>1.0458951908346839E-9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D3C0-43F7-8662-603EAD69ADC0}"/>
            </c:ext>
          </c:extLst>
        </c:ser>
        <c:ser>
          <c:idx val="10"/>
          <c:order val="3"/>
          <c:tx>
            <c:strRef>
              <c:f>'Neumáticos de 2022 (V. Feb22)'!$D$64</c:f>
              <c:strCache>
                <c:ptCount val="1"/>
                <c:pt idx="0">
                  <c:v>C4</c:v>
                </c:pt>
              </c:strCache>
            </c:strRef>
          </c:tx>
          <c:marker>
            <c:symbol val="none"/>
          </c:marker>
          <c:cat>
            <c:numRef>
              <c:f>'Neumáticos de 2022 (V. Feb22)'!$E$60:$AJ$60</c:f>
              <c:numCache>
                <c:formatCode>General</c:formatCode>
                <c:ptCount val="32"/>
                <c:pt idx="0">
                  <c:v>-7.5</c:v>
                </c:pt>
                <c:pt idx="1">
                  <c:v>-7</c:v>
                </c:pt>
                <c:pt idx="2">
                  <c:v>-6.5</c:v>
                </c:pt>
                <c:pt idx="3">
                  <c:v>-6</c:v>
                </c:pt>
                <c:pt idx="4">
                  <c:v>-5.5</c:v>
                </c:pt>
                <c:pt idx="5">
                  <c:v>-5</c:v>
                </c:pt>
                <c:pt idx="6">
                  <c:v>-4.5</c:v>
                </c:pt>
                <c:pt idx="7">
                  <c:v>-4</c:v>
                </c:pt>
                <c:pt idx="8">
                  <c:v>-3.5</c:v>
                </c:pt>
                <c:pt idx="9">
                  <c:v>-3</c:v>
                </c:pt>
                <c:pt idx="10">
                  <c:v>-2.5</c:v>
                </c:pt>
                <c:pt idx="11">
                  <c:v>-2</c:v>
                </c:pt>
                <c:pt idx="12">
                  <c:v>-1.5</c:v>
                </c:pt>
                <c:pt idx="13">
                  <c:v>-1</c:v>
                </c:pt>
                <c:pt idx="14">
                  <c:v>-0.5</c:v>
                </c:pt>
                <c:pt idx="15">
                  <c:v>0</c:v>
                </c:pt>
                <c:pt idx="16">
                  <c:v>0.5</c:v>
                </c:pt>
                <c:pt idx="17">
                  <c:v>1</c:v>
                </c:pt>
                <c:pt idx="18">
                  <c:v>1.5</c:v>
                </c:pt>
                <c:pt idx="19">
                  <c:v>2</c:v>
                </c:pt>
                <c:pt idx="20">
                  <c:v>2.5</c:v>
                </c:pt>
                <c:pt idx="21">
                  <c:v>3</c:v>
                </c:pt>
                <c:pt idx="22">
                  <c:v>3.5</c:v>
                </c:pt>
                <c:pt idx="23">
                  <c:v>4</c:v>
                </c:pt>
                <c:pt idx="24">
                  <c:v>4.5</c:v>
                </c:pt>
                <c:pt idx="25">
                  <c:v>5</c:v>
                </c:pt>
                <c:pt idx="26">
                  <c:v>5.5</c:v>
                </c:pt>
                <c:pt idx="27">
                  <c:v>6</c:v>
                </c:pt>
                <c:pt idx="28">
                  <c:v>6.5</c:v>
                </c:pt>
                <c:pt idx="29">
                  <c:v>7</c:v>
                </c:pt>
                <c:pt idx="30">
                  <c:v>7.5</c:v>
                </c:pt>
                <c:pt idx="31">
                  <c:v>8</c:v>
                </c:pt>
              </c:numCache>
            </c:numRef>
          </c:cat>
          <c:val>
            <c:numRef>
              <c:f>'Neumáticos de 2022 (V. Feb22)'!$E$64:$AJ$64</c:f>
              <c:numCache>
                <c:formatCode>0.00E+00</c:formatCode>
                <c:ptCount val="32"/>
                <c:pt idx="0">
                  <c:v>2.0739797122915174E-9</c:v>
                </c:pt>
                <c:pt idx="1">
                  <c:v>1.7496132170042655E-9</c:v>
                </c:pt>
                <c:pt idx="2">
                  <c:v>1.4743931603969689E-9</c:v>
                </c:pt>
                <c:pt idx="3">
                  <c:v>1.2778074056773231E-9</c:v>
                </c:pt>
                <c:pt idx="4">
                  <c:v>1.1008802264297051E-9</c:v>
                </c:pt>
                <c:pt idx="5">
                  <c:v>9.6032141180396937E-10</c:v>
                </c:pt>
                <c:pt idx="6">
                  <c:v>8.0403573680316623E-10</c:v>
                </c:pt>
                <c:pt idx="7">
                  <c:v>6.7134035236858928E-10</c:v>
                </c:pt>
                <c:pt idx="8">
                  <c:v>5.5240597076208997E-10</c:v>
                </c:pt>
                <c:pt idx="9">
                  <c:v>4.3445451793030256E-10</c:v>
                </c:pt>
                <c:pt idx="10">
                  <c:v>3.4402507075930234E-10</c:v>
                </c:pt>
                <c:pt idx="11">
                  <c:v>2.8308348679621731E-10</c:v>
                </c:pt>
                <c:pt idx="12">
                  <c:v>2.2803947547474068E-10</c:v>
                </c:pt>
                <c:pt idx="13">
                  <c:v>1.9855161226677942E-10</c:v>
                </c:pt>
                <c:pt idx="14">
                  <c:v>1.8675646698359723E-10</c:v>
                </c:pt>
                <c:pt idx="15">
                  <c:v>1.8184182311561908E-10</c:v>
                </c:pt>
                <c:pt idx="16">
                  <c:v>1.8479060943642897E-10</c:v>
                </c:pt>
                <c:pt idx="17">
                  <c:v>1.9167111085159271E-10</c:v>
                </c:pt>
                <c:pt idx="18">
                  <c:v>2.0444918490837056E-10</c:v>
                </c:pt>
                <c:pt idx="19">
                  <c:v>2.2312483160671649E-10</c:v>
                </c:pt>
                <c:pt idx="20">
                  <c:v>2.4966390849388499E-10</c:v>
                </c:pt>
                <c:pt idx="21">
                  <c:v>2.8996398821254344E-10</c:v>
                </c:pt>
                <c:pt idx="22">
                  <c:v>3.3124699670137359E-10</c:v>
                </c:pt>
                <c:pt idx="23">
                  <c:v>3.7449586273963347E-10</c:v>
                </c:pt>
                <c:pt idx="24">
                  <c:v>4.2167644387237376E-10</c:v>
                </c:pt>
                <c:pt idx="25">
                  <c:v>4.9834488821297175E-10</c:v>
                </c:pt>
                <c:pt idx="26">
                  <c:v>5.9762069434756423E-10</c:v>
                </c:pt>
                <c:pt idx="27">
                  <c:v>7.4309415284004093E-10</c:v>
                </c:pt>
                <c:pt idx="28">
                  <c:v>9.6032141180396937E-10</c:v>
                </c:pt>
                <c:pt idx="29">
                  <c:v>1.2581488302054682E-9</c:v>
                </c:pt>
                <c:pt idx="30">
                  <c:v>1.4449052971889846E-9</c:v>
                </c:pt>
                <c:pt idx="31">
                  <c:v>1.6316617641726738E-9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D3C0-43F7-8662-603EAD69ADC0}"/>
            </c:ext>
          </c:extLst>
        </c:ser>
        <c:ser>
          <c:idx val="11"/>
          <c:order val="4"/>
          <c:tx>
            <c:strRef>
              <c:f>'Neumáticos de 2022 (V. Feb22)'!$D$65</c:f>
              <c:strCache>
                <c:ptCount val="1"/>
                <c:pt idx="0">
                  <c:v>C5</c:v>
                </c:pt>
              </c:strCache>
            </c:strRef>
          </c:tx>
          <c:marker>
            <c:symbol val="none"/>
          </c:marker>
          <c:cat>
            <c:numRef>
              <c:f>'Neumáticos de 2022 (V. Feb22)'!$E$60:$AJ$60</c:f>
              <c:numCache>
                <c:formatCode>General</c:formatCode>
                <c:ptCount val="32"/>
                <c:pt idx="0">
                  <c:v>-7.5</c:v>
                </c:pt>
                <c:pt idx="1">
                  <c:v>-7</c:v>
                </c:pt>
                <c:pt idx="2">
                  <c:v>-6.5</c:v>
                </c:pt>
                <c:pt idx="3">
                  <c:v>-6</c:v>
                </c:pt>
                <c:pt idx="4">
                  <c:v>-5.5</c:v>
                </c:pt>
                <c:pt idx="5">
                  <c:v>-5</c:v>
                </c:pt>
                <c:pt idx="6">
                  <c:v>-4.5</c:v>
                </c:pt>
                <c:pt idx="7">
                  <c:v>-4</c:v>
                </c:pt>
                <c:pt idx="8">
                  <c:v>-3.5</c:v>
                </c:pt>
                <c:pt idx="9">
                  <c:v>-3</c:v>
                </c:pt>
                <c:pt idx="10">
                  <c:v>-2.5</c:v>
                </c:pt>
                <c:pt idx="11">
                  <c:v>-2</c:v>
                </c:pt>
                <c:pt idx="12">
                  <c:v>-1.5</c:v>
                </c:pt>
                <c:pt idx="13">
                  <c:v>-1</c:v>
                </c:pt>
                <c:pt idx="14">
                  <c:v>-0.5</c:v>
                </c:pt>
                <c:pt idx="15">
                  <c:v>0</c:v>
                </c:pt>
                <c:pt idx="16">
                  <c:v>0.5</c:v>
                </c:pt>
                <c:pt idx="17">
                  <c:v>1</c:v>
                </c:pt>
                <c:pt idx="18">
                  <c:v>1.5</c:v>
                </c:pt>
                <c:pt idx="19">
                  <c:v>2</c:v>
                </c:pt>
                <c:pt idx="20">
                  <c:v>2.5</c:v>
                </c:pt>
                <c:pt idx="21">
                  <c:v>3</c:v>
                </c:pt>
                <c:pt idx="22">
                  <c:v>3.5</c:v>
                </c:pt>
                <c:pt idx="23">
                  <c:v>4</c:v>
                </c:pt>
                <c:pt idx="24">
                  <c:v>4.5</c:v>
                </c:pt>
                <c:pt idx="25">
                  <c:v>5</c:v>
                </c:pt>
                <c:pt idx="26">
                  <c:v>5.5</c:v>
                </c:pt>
                <c:pt idx="27">
                  <c:v>6</c:v>
                </c:pt>
                <c:pt idx="28">
                  <c:v>6.5</c:v>
                </c:pt>
                <c:pt idx="29">
                  <c:v>7</c:v>
                </c:pt>
                <c:pt idx="30">
                  <c:v>7.5</c:v>
                </c:pt>
                <c:pt idx="31">
                  <c:v>8</c:v>
                </c:pt>
              </c:numCache>
            </c:numRef>
          </c:cat>
          <c:val>
            <c:numRef>
              <c:f>'Neumáticos de 2022 (V. Feb22)'!$E$65:$AJ$65</c:f>
              <c:numCache>
                <c:formatCode>0.00E+00</c:formatCode>
                <c:ptCount val="32"/>
                <c:pt idx="0">
                  <c:v>3.2355377726856743E-9</c:v>
                </c:pt>
                <c:pt idx="1">
                  <c:v>2.7295057987586045E-9</c:v>
                </c:pt>
                <c:pt idx="2">
                  <c:v>2.3001453360327128E-9</c:v>
                </c:pt>
                <c:pt idx="3">
                  <c:v>1.9934592912282733E-9</c:v>
                </c:pt>
                <c:pt idx="4">
                  <c:v>1.7174418509043762E-9</c:v>
                </c:pt>
                <c:pt idx="5">
                  <c:v>1.4981613288673468E-9</c:v>
                </c:pt>
                <c:pt idx="6">
                  <c:v>1.2543459232498693E-9</c:v>
                </c:pt>
                <c:pt idx="7">
                  <c:v>1.0473328430087197E-9</c:v>
                </c:pt>
                <c:pt idx="8">
                  <c:v>8.6178778590029638E-10</c:v>
                </c:pt>
                <c:pt idx="9">
                  <c:v>6.7777615901763262E-10</c:v>
                </c:pt>
                <c:pt idx="10">
                  <c:v>5.3670057840764787E-10</c:v>
                </c:pt>
                <c:pt idx="11">
                  <c:v>4.4162790451827972E-10</c:v>
                </c:pt>
                <c:pt idx="12">
                  <c:v>3.5575581197307435E-10</c:v>
                </c:pt>
                <c:pt idx="13">
                  <c:v>3.0975290525238599E-10</c:v>
                </c:pt>
                <c:pt idx="14">
                  <c:v>2.9135174256411424E-10</c:v>
                </c:pt>
                <c:pt idx="15">
                  <c:v>2.8368459144402349E-10</c:v>
                </c:pt>
                <c:pt idx="16">
                  <c:v>2.8828488211611385E-10</c:v>
                </c:pt>
                <c:pt idx="17">
                  <c:v>2.9901889368423198E-10</c:v>
                </c:pt>
                <c:pt idx="18">
                  <c:v>3.1895348659652195E-10</c:v>
                </c:pt>
                <c:pt idx="19">
                  <c:v>3.4808866085291183E-10</c:v>
                </c:pt>
                <c:pt idx="20">
                  <c:v>3.8949127690153666E-10</c:v>
                </c:pt>
                <c:pt idx="21">
                  <c:v>4.5236191608821124E-10</c:v>
                </c:pt>
                <c:pt idx="22">
                  <c:v>5.1676598549356251E-10</c:v>
                </c:pt>
                <c:pt idx="23">
                  <c:v>5.8423691535044225E-10</c:v>
                </c:pt>
                <c:pt idx="24">
                  <c:v>6.5784156610354715E-10</c:v>
                </c:pt>
                <c:pt idx="25">
                  <c:v>7.774491235771789E-10</c:v>
                </c:pt>
                <c:pt idx="26">
                  <c:v>9.3232557620524833E-10</c:v>
                </c:pt>
                <c:pt idx="27">
                  <c:v>1.1592732493604383E-9</c:v>
                </c:pt>
                <c:pt idx="28">
                  <c:v>1.4981613288673468E-9</c:v>
                </c:pt>
                <c:pt idx="29">
                  <c:v>1.9627906867480002E-9</c:v>
                </c:pt>
                <c:pt idx="30">
                  <c:v>2.2541424293119881E-9</c:v>
                </c:pt>
                <c:pt idx="31">
                  <c:v>2.545494171876246E-9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D3C0-43F7-8662-603EAD69ADC0}"/>
            </c:ext>
          </c:extLst>
        </c:ser>
        <c:ser>
          <c:idx val="12"/>
          <c:order val="5"/>
          <c:tx>
            <c:strRef>
              <c:f>'Neumáticos de 2022 (V. Feb22)'!$D$66</c:f>
              <c:strCache>
                <c:ptCount val="1"/>
                <c:pt idx="0">
                  <c:v>INT</c:v>
                </c:pt>
              </c:strCache>
            </c:strRef>
          </c:tx>
          <c:marker>
            <c:symbol val="none"/>
          </c:marker>
          <c:cat>
            <c:numRef>
              <c:f>'Neumáticos de 2022 (V. Feb22)'!$E$60:$AJ$60</c:f>
              <c:numCache>
                <c:formatCode>General</c:formatCode>
                <c:ptCount val="32"/>
                <c:pt idx="0">
                  <c:v>-7.5</c:v>
                </c:pt>
                <c:pt idx="1">
                  <c:v>-7</c:v>
                </c:pt>
                <c:pt idx="2">
                  <c:v>-6.5</c:v>
                </c:pt>
                <c:pt idx="3">
                  <c:v>-6</c:v>
                </c:pt>
                <c:pt idx="4">
                  <c:v>-5.5</c:v>
                </c:pt>
                <c:pt idx="5">
                  <c:v>-5</c:v>
                </c:pt>
                <c:pt idx="6">
                  <c:v>-4.5</c:v>
                </c:pt>
                <c:pt idx="7">
                  <c:v>-4</c:v>
                </c:pt>
                <c:pt idx="8">
                  <c:v>-3.5</c:v>
                </c:pt>
                <c:pt idx="9">
                  <c:v>-3</c:v>
                </c:pt>
                <c:pt idx="10">
                  <c:v>-2.5</c:v>
                </c:pt>
                <c:pt idx="11">
                  <c:v>-2</c:v>
                </c:pt>
                <c:pt idx="12">
                  <c:v>-1.5</c:v>
                </c:pt>
                <c:pt idx="13">
                  <c:v>-1</c:v>
                </c:pt>
                <c:pt idx="14">
                  <c:v>-0.5</c:v>
                </c:pt>
                <c:pt idx="15">
                  <c:v>0</c:v>
                </c:pt>
                <c:pt idx="16">
                  <c:v>0.5</c:v>
                </c:pt>
                <c:pt idx="17">
                  <c:v>1</c:v>
                </c:pt>
                <c:pt idx="18">
                  <c:v>1.5</c:v>
                </c:pt>
                <c:pt idx="19">
                  <c:v>2</c:v>
                </c:pt>
                <c:pt idx="20">
                  <c:v>2.5</c:v>
                </c:pt>
                <c:pt idx="21">
                  <c:v>3</c:v>
                </c:pt>
                <c:pt idx="22">
                  <c:v>3.5</c:v>
                </c:pt>
                <c:pt idx="23">
                  <c:v>4</c:v>
                </c:pt>
                <c:pt idx="24">
                  <c:v>4.5</c:v>
                </c:pt>
                <c:pt idx="25">
                  <c:v>5</c:v>
                </c:pt>
                <c:pt idx="26">
                  <c:v>5.5</c:v>
                </c:pt>
                <c:pt idx="27">
                  <c:v>6</c:v>
                </c:pt>
                <c:pt idx="28">
                  <c:v>6.5</c:v>
                </c:pt>
                <c:pt idx="29">
                  <c:v>7</c:v>
                </c:pt>
                <c:pt idx="30">
                  <c:v>7.5</c:v>
                </c:pt>
                <c:pt idx="31">
                  <c:v>8</c:v>
                </c:pt>
              </c:numCache>
            </c:numRef>
          </c:cat>
          <c:val>
            <c:numRef>
              <c:f>'Neumáticos de 2022 (V. Feb22)'!$E$66:$AJ$66</c:f>
              <c:numCache>
                <c:formatCode>0.00E+00</c:formatCode>
                <c:ptCount val="32"/>
                <c:pt idx="0">
                  <c:v>3.7120592764783347E-10</c:v>
                </c:pt>
                <c:pt idx="1">
                  <c:v>3.1315002427163925E-10</c:v>
                </c:pt>
                <c:pt idx="2">
                  <c:v>2.6389046989184849E-10</c:v>
                </c:pt>
                <c:pt idx="3">
                  <c:v>2.2870507390626823E-10</c:v>
                </c:pt>
                <c:pt idx="4">
                  <c:v>1.9703821751924402E-10</c:v>
                </c:pt>
                <c:pt idx="5">
                  <c:v>1.7188065938933774E-10</c:v>
                </c:pt>
                <c:pt idx="6">
                  <c:v>1.4390826958102275E-10</c:v>
                </c:pt>
                <c:pt idx="7">
                  <c:v>1.201581272909655E-10</c:v>
                </c:pt>
                <c:pt idx="8">
                  <c:v>9.8870962719483005E-11</c:v>
                </c:pt>
                <c:pt idx="9">
                  <c:v>7.7759725128133509E-11</c:v>
                </c:pt>
                <c:pt idx="10">
                  <c:v>6.1574442974766454E-11</c:v>
                </c:pt>
                <c:pt idx="11">
                  <c:v>5.0666970219234741E-11</c:v>
                </c:pt>
                <c:pt idx="12">
                  <c:v>4.0815059343273904E-11</c:v>
                </c:pt>
                <c:pt idx="13">
                  <c:v>3.5537249945433153E-11</c:v>
                </c:pt>
                <c:pt idx="14">
                  <c:v>3.3426126186297528E-11</c:v>
                </c:pt>
                <c:pt idx="15">
                  <c:v>3.254649128666055E-11</c:v>
                </c:pt>
                <c:pt idx="16">
                  <c:v>3.3074272226445972E-11</c:v>
                </c:pt>
                <c:pt idx="17">
                  <c:v>3.4305761085939223E-11</c:v>
                </c:pt>
                <c:pt idx="18">
                  <c:v>3.6592811825003325E-11</c:v>
                </c:pt>
                <c:pt idx="19">
                  <c:v>3.9935424443630173E-11</c:v>
                </c:pt>
                <c:pt idx="20">
                  <c:v>4.4685452901685495E-11</c:v>
                </c:pt>
                <c:pt idx="21">
                  <c:v>5.1898459078935906E-11</c:v>
                </c:pt>
                <c:pt idx="22">
                  <c:v>5.9287392235498491E-11</c:v>
                </c:pt>
                <c:pt idx="23">
                  <c:v>6.7028179352313596E-11</c:v>
                </c:pt>
                <c:pt idx="24">
                  <c:v>7.5472674388861488E-11</c:v>
                </c:pt>
                <c:pt idx="25">
                  <c:v>8.919497882323126E-11</c:v>
                </c:pt>
                <c:pt idx="26">
                  <c:v>1.0696360379616451E-10</c:v>
                </c:pt>
                <c:pt idx="27">
                  <c:v>1.3300079682548699E-10</c:v>
                </c:pt>
                <c:pt idx="28">
                  <c:v>1.7188065938933774E-10</c:v>
                </c:pt>
                <c:pt idx="29">
                  <c:v>2.2518653430771897E-10</c:v>
                </c:pt>
                <c:pt idx="30">
                  <c:v>2.5861266049400778E-10</c:v>
                </c:pt>
                <c:pt idx="31">
                  <c:v>2.9203878668031673E-10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D3C0-43F7-8662-603EAD69ADC0}"/>
            </c:ext>
          </c:extLst>
        </c:ser>
        <c:ser>
          <c:idx val="13"/>
          <c:order val="6"/>
          <c:tx>
            <c:strRef>
              <c:f>'Neumáticos de 2022 (V. Feb22)'!$D$67</c:f>
              <c:strCache>
                <c:ptCount val="1"/>
                <c:pt idx="0">
                  <c:v>WET</c:v>
                </c:pt>
              </c:strCache>
            </c:strRef>
          </c:tx>
          <c:marker>
            <c:symbol val="none"/>
          </c:marker>
          <c:cat>
            <c:numRef>
              <c:f>'Neumáticos de 2022 (V. Feb22)'!$E$60:$AJ$60</c:f>
              <c:numCache>
                <c:formatCode>General</c:formatCode>
                <c:ptCount val="32"/>
                <c:pt idx="0">
                  <c:v>-7.5</c:v>
                </c:pt>
                <c:pt idx="1">
                  <c:v>-7</c:v>
                </c:pt>
                <c:pt idx="2">
                  <c:v>-6.5</c:v>
                </c:pt>
                <c:pt idx="3">
                  <c:v>-6</c:v>
                </c:pt>
                <c:pt idx="4">
                  <c:v>-5.5</c:v>
                </c:pt>
                <c:pt idx="5">
                  <c:v>-5</c:v>
                </c:pt>
                <c:pt idx="6">
                  <c:v>-4.5</c:v>
                </c:pt>
                <c:pt idx="7">
                  <c:v>-4</c:v>
                </c:pt>
                <c:pt idx="8">
                  <c:v>-3.5</c:v>
                </c:pt>
                <c:pt idx="9">
                  <c:v>-3</c:v>
                </c:pt>
                <c:pt idx="10">
                  <c:v>-2.5</c:v>
                </c:pt>
                <c:pt idx="11">
                  <c:v>-2</c:v>
                </c:pt>
                <c:pt idx="12">
                  <c:v>-1.5</c:v>
                </c:pt>
                <c:pt idx="13">
                  <c:v>-1</c:v>
                </c:pt>
                <c:pt idx="14">
                  <c:v>-0.5</c:v>
                </c:pt>
                <c:pt idx="15">
                  <c:v>0</c:v>
                </c:pt>
                <c:pt idx="16">
                  <c:v>0.5</c:v>
                </c:pt>
                <c:pt idx="17">
                  <c:v>1</c:v>
                </c:pt>
                <c:pt idx="18">
                  <c:v>1.5</c:v>
                </c:pt>
                <c:pt idx="19">
                  <c:v>2</c:v>
                </c:pt>
                <c:pt idx="20">
                  <c:v>2.5</c:v>
                </c:pt>
                <c:pt idx="21">
                  <c:v>3</c:v>
                </c:pt>
                <c:pt idx="22">
                  <c:v>3.5</c:v>
                </c:pt>
                <c:pt idx="23">
                  <c:v>4</c:v>
                </c:pt>
                <c:pt idx="24">
                  <c:v>4.5</c:v>
                </c:pt>
                <c:pt idx="25">
                  <c:v>5</c:v>
                </c:pt>
                <c:pt idx="26">
                  <c:v>5.5</c:v>
                </c:pt>
                <c:pt idx="27">
                  <c:v>6</c:v>
                </c:pt>
                <c:pt idx="28">
                  <c:v>6.5</c:v>
                </c:pt>
                <c:pt idx="29">
                  <c:v>7</c:v>
                </c:pt>
                <c:pt idx="30">
                  <c:v>7.5</c:v>
                </c:pt>
                <c:pt idx="31">
                  <c:v>8</c:v>
                </c:pt>
              </c:numCache>
            </c:numRef>
          </c:cat>
          <c:val>
            <c:numRef>
              <c:f>'Neumáticos de 2022 (V. Feb22)'!$E$67:$AJ$67</c:f>
              <c:numCache>
                <c:formatCode>0.00E+00</c:formatCode>
                <c:ptCount val="32"/>
                <c:pt idx="0">
                  <c:v>5.9392948423653361E-10</c:v>
                </c:pt>
                <c:pt idx="1">
                  <c:v>5.010400388346228E-10</c:v>
                </c:pt>
                <c:pt idx="2">
                  <c:v>4.2222475182695761E-10</c:v>
                </c:pt>
                <c:pt idx="3">
                  <c:v>3.6592811825002915E-10</c:v>
                </c:pt>
                <c:pt idx="4">
                  <c:v>3.1526114803079042E-10</c:v>
                </c:pt>
                <c:pt idx="5">
                  <c:v>2.750090550229404E-10</c:v>
                </c:pt>
                <c:pt idx="6">
                  <c:v>2.302532313296364E-10</c:v>
                </c:pt>
                <c:pt idx="7">
                  <c:v>1.9225300366554481E-10</c:v>
                </c:pt>
                <c:pt idx="8">
                  <c:v>1.5819354035117281E-10</c:v>
                </c:pt>
                <c:pt idx="9">
                  <c:v>1.244155602050136E-10</c:v>
                </c:pt>
                <c:pt idx="10">
                  <c:v>9.8519108759626324E-11</c:v>
                </c:pt>
                <c:pt idx="11">
                  <c:v>8.1067152350775589E-11</c:v>
                </c:pt>
                <c:pt idx="12">
                  <c:v>6.5304094949238241E-11</c:v>
                </c:pt>
                <c:pt idx="13">
                  <c:v>5.6859599912693038E-11</c:v>
                </c:pt>
                <c:pt idx="14">
                  <c:v>5.3481801898076038E-11</c:v>
                </c:pt>
                <c:pt idx="15">
                  <c:v>5.2074386058656876E-11</c:v>
                </c:pt>
                <c:pt idx="16">
                  <c:v>5.2918835562313557E-11</c:v>
                </c:pt>
                <c:pt idx="17">
                  <c:v>5.4889217737502755E-11</c:v>
                </c:pt>
                <c:pt idx="18">
                  <c:v>5.8548498920005328E-11</c:v>
                </c:pt>
                <c:pt idx="19">
                  <c:v>6.3896679109808274E-11</c:v>
                </c:pt>
                <c:pt idx="20">
                  <c:v>7.1496724642696803E-11</c:v>
                </c:pt>
                <c:pt idx="21">
                  <c:v>8.3037534526297442E-11</c:v>
                </c:pt>
                <c:pt idx="22">
                  <c:v>9.4859827576797597E-11</c:v>
                </c:pt>
                <c:pt idx="23">
                  <c:v>1.0724508696370176E-10</c:v>
                </c:pt>
                <c:pt idx="24">
                  <c:v>1.207562790221784E-10</c:v>
                </c:pt>
                <c:pt idx="25">
                  <c:v>1.4271196611717001E-10</c:v>
                </c:pt>
                <c:pt idx="26">
                  <c:v>1.7114176607386321E-10</c:v>
                </c:pt>
                <c:pt idx="27">
                  <c:v>2.128012749207792E-10</c:v>
                </c:pt>
                <c:pt idx="28">
                  <c:v>2.750090550229404E-10</c:v>
                </c:pt>
                <c:pt idx="29">
                  <c:v>3.6029845489235038E-10</c:v>
                </c:pt>
                <c:pt idx="30">
                  <c:v>4.1378025679041242E-10</c:v>
                </c:pt>
                <c:pt idx="31">
                  <c:v>4.6726205868850676E-10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D3C0-43F7-8662-603EAD69ADC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85680904"/>
        <c:axId val="685678608"/>
      </c:lineChart>
      <c:catAx>
        <c:axId val="68568090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685678608"/>
        <c:crosses val="autoZero"/>
        <c:auto val="1"/>
        <c:lblAlgn val="ctr"/>
        <c:lblOffset val="100"/>
        <c:noMultiLvlLbl val="0"/>
      </c:catAx>
      <c:valAx>
        <c:axId val="685678608"/>
        <c:scaling>
          <c:orientation val="minMax"/>
          <c:max val="6.0000000000000024E-9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E+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685680904"/>
        <c:crosses val="autoZero"/>
        <c:crossBetween val="between"/>
      </c:valAx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ES"/>
        </a:p>
      </c:txPr>
    </c:legend>
    <c:plotVisOnly val="1"/>
    <c:dispBlanksAs val="gap"/>
    <c:showDLblsOverMax val="0"/>
    <c:extLst/>
  </c:chart>
  <c:txPr>
    <a:bodyPr/>
    <a:lstStyle/>
    <a:p>
      <a:pPr>
        <a:defRPr/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Curva</a:t>
            </a:r>
            <a:r>
              <a:rPr lang="es-ES" baseline="0"/>
              <a:t> de grip en función del desgaste (C1, C2, C3, C4, C5)</a:t>
            </a:r>
            <a:endParaRPr lang="es-ES"/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lineChart>
        <c:grouping val="standard"/>
        <c:varyColors val="0"/>
        <c:ser>
          <c:idx val="4"/>
          <c:order val="0"/>
          <c:tx>
            <c:v>FRONT DESGASTE</c:v>
          </c:tx>
          <c:spPr>
            <a:ln w="31750">
              <a:solidFill>
                <a:srgbClr val="0070C0"/>
              </a:solidFill>
            </a:ln>
          </c:spPr>
          <c:marker>
            <c:symbol val="none"/>
          </c:marker>
          <c:val>
            <c:numRef>
              <c:f>'Neumáticos de 2022 (V. Sep21)'!$AD$9:$BI$9</c:f>
              <c:numCache>
                <c:formatCode>0.000</c:formatCode>
                <c:ptCount val="32"/>
                <c:pt idx="0">
                  <c:v>0.998</c:v>
                </c:pt>
                <c:pt idx="1">
                  <c:v>1</c:v>
                </c:pt>
                <c:pt idx="2">
                  <c:v>0.998</c:v>
                </c:pt>
                <c:pt idx="3">
                  <c:v>0.996</c:v>
                </c:pt>
                <c:pt idx="4">
                  <c:v>0.99</c:v>
                </c:pt>
                <c:pt idx="5">
                  <c:v>0.98599999999999999</c:v>
                </c:pt>
                <c:pt idx="6">
                  <c:v>0.98199999999999998</c:v>
                </c:pt>
                <c:pt idx="7">
                  <c:v>0.98170000000000002</c:v>
                </c:pt>
                <c:pt idx="8">
                  <c:v>0.98140000000000005</c:v>
                </c:pt>
                <c:pt idx="9">
                  <c:v>0.98109999999999997</c:v>
                </c:pt>
                <c:pt idx="10">
                  <c:v>0.98080000000000001</c:v>
                </c:pt>
                <c:pt idx="11">
                  <c:v>0.98050000000000004</c:v>
                </c:pt>
                <c:pt idx="12">
                  <c:v>0.98019999999999996</c:v>
                </c:pt>
                <c:pt idx="13">
                  <c:v>0.97989999999999999</c:v>
                </c:pt>
                <c:pt idx="14">
                  <c:v>0.97960000000000003</c:v>
                </c:pt>
                <c:pt idx="15">
                  <c:v>0.97929999999999995</c:v>
                </c:pt>
                <c:pt idx="16">
                  <c:v>0.97899999999999998</c:v>
                </c:pt>
                <c:pt idx="17">
                  <c:v>0.97870000000000001</c:v>
                </c:pt>
                <c:pt idx="18">
                  <c:v>0.97840000000000005</c:v>
                </c:pt>
                <c:pt idx="19">
                  <c:v>0.97809999999999997</c:v>
                </c:pt>
                <c:pt idx="20">
                  <c:v>0.9778</c:v>
                </c:pt>
                <c:pt idx="21">
                  <c:v>0.97750000000000004</c:v>
                </c:pt>
                <c:pt idx="22">
                  <c:v>0.97719999999999996</c:v>
                </c:pt>
                <c:pt idx="23">
                  <c:v>0.97689999999999999</c:v>
                </c:pt>
                <c:pt idx="24">
                  <c:v>0.97660000000000002</c:v>
                </c:pt>
                <c:pt idx="25">
                  <c:v>0.97</c:v>
                </c:pt>
                <c:pt idx="26">
                  <c:v>0.96499999999999997</c:v>
                </c:pt>
                <c:pt idx="27">
                  <c:v>0.95</c:v>
                </c:pt>
                <c:pt idx="28">
                  <c:v>0.93</c:v>
                </c:pt>
                <c:pt idx="29">
                  <c:v>0.9</c:v>
                </c:pt>
                <c:pt idx="30">
                  <c:v>0.86</c:v>
                </c:pt>
                <c:pt idx="31">
                  <c:v>0.8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6CE-4D5A-9BEE-F4F9804B7AAB}"/>
            </c:ext>
          </c:extLst>
        </c:ser>
        <c:ser>
          <c:idx val="5"/>
          <c:order val="1"/>
          <c:tx>
            <c:v>REAR DESGASTE</c:v>
          </c:tx>
          <c:spPr>
            <a:ln w="63500" cmpd="dbl">
              <a:solidFill>
                <a:srgbClr val="FFC000"/>
              </a:solidFill>
            </a:ln>
          </c:spPr>
          <c:marker>
            <c:symbol val="none"/>
          </c:marker>
          <c:val>
            <c:numRef>
              <c:f>'Neumáticos de 2022 (V. Sep21)'!$AD$10:$BI$10</c:f>
              <c:numCache>
                <c:formatCode>0.000</c:formatCode>
                <c:ptCount val="32"/>
                <c:pt idx="0">
                  <c:v>0.998</c:v>
                </c:pt>
                <c:pt idx="1">
                  <c:v>1</c:v>
                </c:pt>
                <c:pt idx="2">
                  <c:v>0.998</c:v>
                </c:pt>
                <c:pt idx="3">
                  <c:v>0.996</c:v>
                </c:pt>
                <c:pt idx="4">
                  <c:v>0.99</c:v>
                </c:pt>
                <c:pt idx="5">
                  <c:v>0.98599999999999999</c:v>
                </c:pt>
                <c:pt idx="6">
                  <c:v>0.98199999999999998</c:v>
                </c:pt>
                <c:pt idx="7">
                  <c:v>0.98170000000000002</c:v>
                </c:pt>
                <c:pt idx="8">
                  <c:v>0.98140000000000005</c:v>
                </c:pt>
                <c:pt idx="9">
                  <c:v>0.98109999999999997</c:v>
                </c:pt>
                <c:pt idx="10">
                  <c:v>0.98080000000000001</c:v>
                </c:pt>
                <c:pt idx="11">
                  <c:v>0.98050000000000004</c:v>
                </c:pt>
                <c:pt idx="12">
                  <c:v>0.98019999999999996</c:v>
                </c:pt>
                <c:pt idx="13">
                  <c:v>0.97989999999999999</c:v>
                </c:pt>
                <c:pt idx="14">
                  <c:v>0.97960000000000003</c:v>
                </c:pt>
                <c:pt idx="15">
                  <c:v>0.97929999999999995</c:v>
                </c:pt>
                <c:pt idx="16">
                  <c:v>0.97899999999999998</c:v>
                </c:pt>
                <c:pt idx="17">
                  <c:v>0.97870000000000001</c:v>
                </c:pt>
                <c:pt idx="18">
                  <c:v>0.97840000000000005</c:v>
                </c:pt>
                <c:pt idx="19">
                  <c:v>0.97809999999999997</c:v>
                </c:pt>
                <c:pt idx="20">
                  <c:v>0.9778</c:v>
                </c:pt>
                <c:pt idx="21">
                  <c:v>0.97750000000000004</c:v>
                </c:pt>
                <c:pt idx="22">
                  <c:v>0.97719999999999996</c:v>
                </c:pt>
                <c:pt idx="23">
                  <c:v>0.97689999999999999</c:v>
                </c:pt>
                <c:pt idx="24">
                  <c:v>0.97660000000000002</c:v>
                </c:pt>
                <c:pt idx="25">
                  <c:v>0.97</c:v>
                </c:pt>
                <c:pt idx="26">
                  <c:v>0.96499999999999997</c:v>
                </c:pt>
                <c:pt idx="27">
                  <c:v>0.95</c:v>
                </c:pt>
                <c:pt idx="28">
                  <c:v>0.93</c:v>
                </c:pt>
                <c:pt idx="29">
                  <c:v>0.9</c:v>
                </c:pt>
                <c:pt idx="30">
                  <c:v>0.87</c:v>
                </c:pt>
                <c:pt idx="31">
                  <c:v>0.84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6CE-4D5A-9BEE-F4F9804B7AAB}"/>
            </c:ext>
          </c:extLst>
        </c:ser>
        <c:ser>
          <c:idx val="0"/>
          <c:order val="2"/>
          <c:tx>
            <c:v>FRONT TERMICA</c:v>
          </c:tx>
          <c:spPr>
            <a:ln w="6350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val>
            <c:numRef>
              <c:f>'Neumáticos de 2022 (V. Sep21)'!$AD$22:$BI$22</c:f>
              <c:numCache>
                <c:formatCode>0.000</c:formatCode>
                <c:ptCount val="32"/>
                <c:pt idx="0">
                  <c:v>1</c:v>
                </c:pt>
                <c:pt idx="1">
                  <c:v>0.999</c:v>
                </c:pt>
                <c:pt idx="2">
                  <c:v>0.998</c:v>
                </c:pt>
                <c:pt idx="3">
                  <c:v>0.997</c:v>
                </c:pt>
                <c:pt idx="4">
                  <c:v>0.996</c:v>
                </c:pt>
                <c:pt idx="5">
                  <c:v>0.995</c:v>
                </c:pt>
                <c:pt idx="6">
                  <c:v>0.99299999999999999</c:v>
                </c:pt>
                <c:pt idx="7">
                  <c:v>0.99099999999999999</c:v>
                </c:pt>
                <c:pt idx="8">
                  <c:v>0.98799999999999999</c:v>
                </c:pt>
                <c:pt idx="9">
                  <c:v>0.98599999999999999</c:v>
                </c:pt>
                <c:pt idx="10">
                  <c:v>0.98399999999999999</c:v>
                </c:pt>
                <c:pt idx="11">
                  <c:v>0.98199999999999998</c:v>
                </c:pt>
                <c:pt idx="12">
                  <c:v>0.98</c:v>
                </c:pt>
                <c:pt idx="13">
                  <c:v>0.97799999999999998</c:v>
                </c:pt>
                <c:pt idx="14">
                  <c:v>0.97599999999999998</c:v>
                </c:pt>
                <c:pt idx="15">
                  <c:v>0.97399999999999998</c:v>
                </c:pt>
                <c:pt idx="16">
                  <c:v>0.97299999999999998</c:v>
                </c:pt>
                <c:pt idx="17">
                  <c:v>0.97199999999999998</c:v>
                </c:pt>
                <c:pt idx="18">
                  <c:v>0.97099999999999997</c:v>
                </c:pt>
                <c:pt idx="19">
                  <c:v>0.97</c:v>
                </c:pt>
                <c:pt idx="20">
                  <c:v>0.96899999999999997</c:v>
                </c:pt>
                <c:pt idx="21">
                  <c:v>0.96799999999999997</c:v>
                </c:pt>
                <c:pt idx="22">
                  <c:v>0.96699999999999997</c:v>
                </c:pt>
                <c:pt idx="23">
                  <c:v>0.96599999999999997</c:v>
                </c:pt>
                <c:pt idx="24">
                  <c:v>0.96399999999999997</c:v>
                </c:pt>
                <c:pt idx="25">
                  <c:v>0.96</c:v>
                </c:pt>
                <c:pt idx="26">
                  <c:v>0.95499999999999996</c:v>
                </c:pt>
                <c:pt idx="27">
                  <c:v>0.95</c:v>
                </c:pt>
                <c:pt idx="28">
                  <c:v>0.94</c:v>
                </c:pt>
                <c:pt idx="29">
                  <c:v>0.93</c:v>
                </c:pt>
                <c:pt idx="30">
                  <c:v>0.92</c:v>
                </c:pt>
                <c:pt idx="31">
                  <c:v>0.91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6CE-4D5A-9BEE-F4F9804B7AAB}"/>
            </c:ext>
          </c:extLst>
        </c:ser>
        <c:ser>
          <c:idx val="1"/>
          <c:order val="3"/>
          <c:tx>
            <c:v>REAR TERMICA</c:v>
          </c:tx>
          <c:spPr>
            <a:ln w="19050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val>
            <c:numRef>
              <c:f>'Neumáticos de 2022 (V. Sep21)'!$AD$23:$BI$23</c:f>
              <c:numCache>
                <c:formatCode>0.000</c:formatCode>
                <c:ptCount val="32"/>
                <c:pt idx="0">
                  <c:v>1</c:v>
                </c:pt>
                <c:pt idx="1">
                  <c:v>0.999</c:v>
                </c:pt>
                <c:pt idx="2">
                  <c:v>0.998</c:v>
                </c:pt>
                <c:pt idx="3">
                  <c:v>0.997</c:v>
                </c:pt>
                <c:pt idx="4">
                  <c:v>0.996</c:v>
                </c:pt>
                <c:pt idx="5">
                  <c:v>0.995</c:v>
                </c:pt>
                <c:pt idx="6">
                  <c:v>0.99299999999999999</c:v>
                </c:pt>
                <c:pt idx="7">
                  <c:v>0.99099999999999999</c:v>
                </c:pt>
                <c:pt idx="8">
                  <c:v>0.98799999999999999</c:v>
                </c:pt>
                <c:pt idx="9">
                  <c:v>0.98599999999999999</c:v>
                </c:pt>
                <c:pt idx="10">
                  <c:v>0.98399999999999999</c:v>
                </c:pt>
                <c:pt idx="11">
                  <c:v>0.98199999999999998</c:v>
                </c:pt>
                <c:pt idx="12">
                  <c:v>0.98</c:v>
                </c:pt>
                <c:pt idx="13">
                  <c:v>0.97799999999999998</c:v>
                </c:pt>
                <c:pt idx="14">
                  <c:v>0.97599999999999998</c:v>
                </c:pt>
                <c:pt idx="15">
                  <c:v>0.97399999999999998</c:v>
                </c:pt>
                <c:pt idx="16">
                  <c:v>0.97299999999999998</c:v>
                </c:pt>
                <c:pt idx="17">
                  <c:v>0.97199999999999998</c:v>
                </c:pt>
                <c:pt idx="18">
                  <c:v>0.97099999999999997</c:v>
                </c:pt>
                <c:pt idx="19">
                  <c:v>0.97</c:v>
                </c:pt>
                <c:pt idx="20">
                  <c:v>0.96899999999999997</c:v>
                </c:pt>
                <c:pt idx="21">
                  <c:v>0.96799999999999997</c:v>
                </c:pt>
                <c:pt idx="22">
                  <c:v>0.96699999999999997</c:v>
                </c:pt>
                <c:pt idx="23">
                  <c:v>0.96599999999999997</c:v>
                </c:pt>
                <c:pt idx="24">
                  <c:v>0.96399999999999997</c:v>
                </c:pt>
                <c:pt idx="25">
                  <c:v>0.96</c:v>
                </c:pt>
                <c:pt idx="26">
                  <c:v>0.95499999999999996</c:v>
                </c:pt>
                <c:pt idx="27">
                  <c:v>0.95</c:v>
                </c:pt>
                <c:pt idx="28">
                  <c:v>0.94</c:v>
                </c:pt>
                <c:pt idx="29">
                  <c:v>0.93</c:v>
                </c:pt>
                <c:pt idx="30">
                  <c:v>0.92</c:v>
                </c:pt>
                <c:pt idx="31">
                  <c:v>0.91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B6CE-4D5A-9BEE-F4F9804B7AA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746316112"/>
        <c:axId val="746310536"/>
      </c:lineChart>
      <c:catAx>
        <c:axId val="746316112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746310536"/>
        <c:crosses val="autoZero"/>
        <c:auto val="1"/>
        <c:lblAlgn val="ctr"/>
        <c:lblOffset val="100"/>
        <c:noMultiLvlLbl val="0"/>
      </c:catAx>
      <c:valAx>
        <c:axId val="746310536"/>
        <c:scaling>
          <c:orientation val="minMax"/>
          <c:max val="1"/>
          <c:min val="0.8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746316112"/>
        <c:crosses val="autoZero"/>
        <c:crossBetween val="between"/>
      </c:valAx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ES"/>
        </a:p>
      </c:txPr>
    </c:legend>
    <c:plotVisOnly val="1"/>
    <c:dispBlanksAs val="gap"/>
    <c:showDLblsOverMax val="0"/>
    <c:extLst/>
  </c:chart>
  <c:txPr>
    <a:bodyPr/>
    <a:lstStyle/>
    <a:p>
      <a:pPr>
        <a:defRPr/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Curva</a:t>
            </a:r>
            <a:r>
              <a:rPr lang="es-ES" baseline="0"/>
              <a:t> de grip en función del desgaste (INT-WET)</a:t>
            </a:r>
            <a:endParaRPr lang="es-ES"/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lineChart>
        <c:grouping val="standard"/>
        <c:varyColors val="0"/>
        <c:ser>
          <c:idx val="4"/>
          <c:order val="0"/>
          <c:tx>
            <c:v>FRONT DESGASTE</c:v>
          </c:tx>
          <c:spPr>
            <a:ln w="31750">
              <a:solidFill>
                <a:srgbClr val="0070C0"/>
              </a:solidFill>
            </a:ln>
          </c:spPr>
          <c:marker>
            <c:symbol val="none"/>
          </c:marker>
          <c:val>
            <c:numRef>
              <c:f>'Neumáticos de 2022 (V. Sep21)'!$AD$14:$BI$14</c:f>
              <c:numCache>
                <c:formatCode>0.000</c:formatCode>
                <c:ptCount val="32"/>
                <c:pt idx="0">
                  <c:v>1</c:v>
                </c:pt>
                <c:pt idx="1">
                  <c:v>0.999</c:v>
                </c:pt>
                <c:pt idx="2">
                  <c:v>0.998</c:v>
                </c:pt>
                <c:pt idx="3">
                  <c:v>0.996</c:v>
                </c:pt>
                <c:pt idx="4">
                  <c:v>0.99399999999999999</c:v>
                </c:pt>
                <c:pt idx="5">
                  <c:v>0.99199999999999999</c:v>
                </c:pt>
                <c:pt idx="6">
                  <c:v>0.99</c:v>
                </c:pt>
                <c:pt idx="7">
                  <c:v>0.98799999999999999</c:v>
                </c:pt>
                <c:pt idx="8">
                  <c:v>0.98699999999999999</c:v>
                </c:pt>
                <c:pt idx="9">
                  <c:v>0.98599999999999999</c:v>
                </c:pt>
                <c:pt idx="10">
                  <c:v>0.98499999999999999</c:v>
                </c:pt>
                <c:pt idx="11">
                  <c:v>0.98399999999999999</c:v>
                </c:pt>
                <c:pt idx="12">
                  <c:v>0.98299999999999998</c:v>
                </c:pt>
                <c:pt idx="13">
                  <c:v>0.98199999999999998</c:v>
                </c:pt>
                <c:pt idx="14">
                  <c:v>0.98099999999999998</c:v>
                </c:pt>
                <c:pt idx="15">
                  <c:v>0.98</c:v>
                </c:pt>
                <c:pt idx="16">
                  <c:v>0.97899999999999998</c:v>
                </c:pt>
                <c:pt idx="17">
                  <c:v>0.97799999999999998</c:v>
                </c:pt>
                <c:pt idx="18">
                  <c:v>0.97699999999999998</c:v>
                </c:pt>
                <c:pt idx="19">
                  <c:v>0.97599999999999998</c:v>
                </c:pt>
                <c:pt idx="20">
                  <c:v>0.97499999999999998</c:v>
                </c:pt>
                <c:pt idx="21">
                  <c:v>0.97399999999999998</c:v>
                </c:pt>
                <c:pt idx="22">
                  <c:v>0.97299999999999998</c:v>
                </c:pt>
                <c:pt idx="23">
                  <c:v>0.97199999999999998</c:v>
                </c:pt>
                <c:pt idx="24">
                  <c:v>0.97099999999999997</c:v>
                </c:pt>
                <c:pt idx="25">
                  <c:v>0.97</c:v>
                </c:pt>
                <c:pt idx="26">
                  <c:v>0.96499999999999997</c:v>
                </c:pt>
                <c:pt idx="27">
                  <c:v>0.96</c:v>
                </c:pt>
                <c:pt idx="28">
                  <c:v>0.95</c:v>
                </c:pt>
                <c:pt idx="29">
                  <c:v>0.92</c:v>
                </c:pt>
                <c:pt idx="30">
                  <c:v>0.9</c:v>
                </c:pt>
                <c:pt idx="31">
                  <c:v>0.88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C8D-44AC-A9F0-2D634BA88D46}"/>
            </c:ext>
          </c:extLst>
        </c:ser>
        <c:ser>
          <c:idx val="5"/>
          <c:order val="1"/>
          <c:tx>
            <c:v>REAR DESGASTE</c:v>
          </c:tx>
          <c:spPr>
            <a:ln w="63500" cmpd="dbl">
              <a:solidFill>
                <a:srgbClr val="FFC000"/>
              </a:solidFill>
            </a:ln>
          </c:spPr>
          <c:marker>
            <c:symbol val="none"/>
          </c:marker>
          <c:val>
            <c:numRef>
              <c:f>'Neumáticos de 2022 (V. Sep21)'!$AD$15:$BI$15</c:f>
              <c:numCache>
                <c:formatCode>0.000</c:formatCode>
                <c:ptCount val="32"/>
                <c:pt idx="0">
                  <c:v>1</c:v>
                </c:pt>
                <c:pt idx="1">
                  <c:v>0.999</c:v>
                </c:pt>
                <c:pt idx="2">
                  <c:v>0.998</c:v>
                </c:pt>
                <c:pt idx="3">
                  <c:v>0.996</c:v>
                </c:pt>
                <c:pt idx="4">
                  <c:v>0.99399999999999999</c:v>
                </c:pt>
                <c:pt idx="5">
                  <c:v>0.99199999999999999</c:v>
                </c:pt>
                <c:pt idx="6">
                  <c:v>0.99</c:v>
                </c:pt>
                <c:pt idx="7">
                  <c:v>0.98799999999999999</c:v>
                </c:pt>
                <c:pt idx="8">
                  <c:v>0.98699999999999999</c:v>
                </c:pt>
                <c:pt idx="9">
                  <c:v>0.98599999999999999</c:v>
                </c:pt>
                <c:pt idx="10">
                  <c:v>0.98499999999999999</c:v>
                </c:pt>
                <c:pt idx="11">
                  <c:v>0.98399999999999999</c:v>
                </c:pt>
                <c:pt idx="12">
                  <c:v>0.98299999999999998</c:v>
                </c:pt>
                <c:pt idx="13">
                  <c:v>0.98199999999999998</c:v>
                </c:pt>
                <c:pt idx="14">
                  <c:v>0.98099999999999998</c:v>
                </c:pt>
                <c:pt idx="15">
                  <c:v>0.98</c:v>
                </c:pt>
                <c:pt idx="16">
                  <c:v>0.97899999999999998</c:v>
                </c:pt>
                <c:pt idx="17">
                  <c:v>0.97799999999999998</c:v>
                </c:pt>
                <c:pt idx="18">
                  <c:v>0.97699999999999998</c:v>
                </c:pt>
                <c:pt idx="19">
                  <c:v>0.97599999999999998</c:v>
                </c:pt>
                <c:pt idx="20">
                  <c:v>0.97499999999999998</c:v>
                </c:pt>
                <c:pt idx="21">
                  <c:v>0.97399999999999998</c:v>
                </c:pt>
                <c:pt idx="22">
                  <c:v>0.97299999999999998</c:v>
                </c:pt>
                <c:pt idx="23">
                  <c:v>0.97199999999999998</c:v>
                </c:pt>
                <c:pt idx="24">
                  <c:v>0.97099999999999997</c:v>
                </c:pt>
                <c:pt idx="25">
                  <c:v>0.97</c:v>
                </c:pt>
                <c:pt idx="26">
                  <c:v>0.96499999999999997</c:v>
                </c:pt>
                <c:pt idx="27">
                  <c:v>0.96</c:v>
                </c:pt>
                <c:pt idx="28">
                  <c:v>0.95</c:v>
                </c:pt>
                <c:pt idx="29">
                  <c:v>0.94</c:v>
                </c:pt>
                <c:pt idx="30">
                  <c:v>0.93</c:v>
                </c:pt>
                <c:pt idx="31">
                  <c:v>0.92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C8D-44AC-A9F0-2D634BA88D46}"/>
            </c:ext>
          </c:extLst>
        </c:ser>
        <c:ser>
          <c:idx val="0"/>
          <c:order val="2"/>
          <c:tx>
            <c:v>FRONT TERMICA</c:v>
          </c:tx>
          <c:spPr>
            <a:ln w="63500">
              <a:solidFill>
                <a:schemeClr val="bg1">
                  <a:lumMod val="65000"/>
                </a:schemeClr>
              </a:solidFill>
            </a:ln>
          </c:spPr>
          <c:marker>
            <c:symbol val="none"/>
          </c:marker>
          <c:val>
            <c:numRef>
              <c:f>'Neumáticos de 2022 (V. Sep21)'!$AD$27:$BI$27</c:f>
              <c:numCache>
                <c:formatCode>0.000</c:formatCode>
                <c:ptCount val="32"/>
                <c:pt idx="0">
                  <c:v>1</c:v>
                </c:pt>
                <c:pt idx="1">
                  <c:v>0.999</c:v>
                </c:pt>
                <c:pt idx="2">
                  <c:v>0.998</c:v>
                </c:pt>
                <c:pt idx="3">
                  <c:v>0.997</c:v>
                </c:pt>
                <c:pt idx="4">
                  <c:v>0.996</c:v>
                </c:pt>
                <c:pt idx="5">
                  <c:v>0.995</c:v>
                </c:pt>
                <c:pt idx="6">
                  <c:v>0.99299999999999999</c:v>
                </c:pt>
                <c:pt idx="7">
                  <c:v>0.99099999999999999</c:v>
                </c:pt>
                <c:pt idx="8">
                  <c:v>0.98799999999999999</c:v>
                </c:pt>
                <c:pt idx="9">
                  <c:v>0.98599999999999999</c:v>
                </c:pt>
                <c:pt idx="10">
                  <c:v>0.98399999999999999</c:v>
                </c:pt>
                <c:pt idx="11">
                  <c:v>0.98199999999999998</c:v>
                </c:pt>
                <c:pt idx="12">
                  <c:v>0.98</c:v>
                </c:pt>
                <c:pt idx="13">
                  <c:v>0.97799999999999998</c:v>
                </c:pt>
                <c:pt idx="14">
                  <c:v>0.97599999999999998</c:v>
                </c:pt>
                <c:pt idx="15">
                  <c:v>0.97399999999999998</c:v>
                </c:pt>
                <c:pt idx="16">
                  <c:v>0.97299999999999998</c:v>
                </c:pt>
                <c:pt idx="17">
                  <c:v>0.97199999999999998</c:v>
                </c:pt>
                <c:pt idx="18">
                  <c:v>0.97099999999999997</c:v>
                </c:pt>
                <c:pt idx="19">
                  <c:v>0.97</c:v>
                </c:pt>
                <c:pt idx="20">
                  <c:v>0.96899999999999997</c:v>
                </c:pt>
                <c:pt idx="21">
                  <c:v>0.96799999999999997</c:v>
                </c:pt>
                <c:pt idx="22">
                  <c:v>0.96699999999999997</c:v>
                </c:pt>
                <c:pt idx="23">
                  <c:v>0.96599999999999997</c:v>
                </c:pt>
                <c:pt idx="24">
                  <c:v>0.96399999999999997</c:v>
                </c:pt>
                <c:pt idx="25">
                  <c:v>0.96</c:v>
                </c:pt>
                <c:pt idx="26">
                  <c:v>0.95499999999999996</c:v>
                </c:pt>
                <c:pt idx="27">
                  <c:v>0.95</c:v>
                </c:pt>
                <c:pt idx="28">
                  <c:v>0.94</c:v>
                </c:pt>
                <c:pt idx="29">
                  <c:v>0.93</c:v>
                </c:pt>
                <c:pt idx="30">
                  <c:v>0.92</c:v>
                </c:pt>
                <c:pt idx="31">
                  <c:v>0.91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C8D-44AC-A9F0-2D634BA88D46}"/>
            </c:ext>
          </c:extLst>
        </c:ser>
        <c:ser>
          <c:idx val="1"/>
          <c:order val="3"/>
          <c:tx>
            <c:v>REAR TERMICA</c:v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'Neumáticos de 2022 (V. Sep21)'!$AD$28:$BI$28</c:f>
              <c:numCache>
                <c:formatCode>0.000</c:formatCode>
                <c:ptCount val="32"/>
                <c:pt idx="0">
                  <c:v>1</c:v>
                </c:pt>
                <c:pt idx="1">
                  <c:v>0.999</c:v>
                </c:pt>
                <c:pt idx="2">
                  <c:v>0.998</c:v>
                </c:pt>
                <c:pt idx="3">
                  <c:v>0.997</c:v>
                </c:pt>
                <c:pt idx="4">
                  <c:v>0.996</c:v>
                </c:pt>
                <c:pt idx="5">
                  <c:v>0.995</c:v>
                </c:pt>
                <c:pt idx="6">
                  <c:v>0.99299999999999999</c:v>
                </c:pt>
                <c:pt idx="7">
                  <c:v>0.99099999999999999</c:v>
                </c:pt>
                <c:pt idx="8">
                  <c:v>0.98799999999999999</c:v>
                </c:pt>
                <c:pt idx="9">
                  <c:v>0.98599999999999999</c:v>
                </c:pt>
                <c:pt idx="10">
                  <c:v>0.98399999999999999</c:v>
                </c:pt>
                <c:pt idx="11">
                  <c:v>0.98199999999999998</c:v>
                </c:pt>
                <c:pt idx="12">
                  <c:v>0.98</c:v>
                </c:pt>
                <c:pt idx="13">
                  <c:v>0.97799999999999998</c:v>
                </c:pt>
                <c:pt idx="14">
                  <c:v>0.97599999999999998</c:v>
                </c:pt>
                <c:pt idx="15">
                  <c:v>0.97399999999999998</c:v>
                </c:pt>
                <c:pt idx="16">
                  <c:v>0.97299999999999998</c:v>
                </c:pt>
                <c:pt idx="17">
                  <c:v>0.97199999999999998</c:v>
                </c:pt>
                <c:pt idx="18">
                  <c:v>0.97099999999999997</c:v>
                </c:pt>
                <c:pt idx="19">
                  <c:v>0.97</c:v>
                </c:pt>
                <c:pt idx="20">
                  <c:v>0.96899999999999997</c:v>
                </c:pt>
                <c:pt idx="21">
                  <c:v>0.96799999999999997</c:v>
                </c:pt>
                <c:pt idx="22">
                  <c:v>0.96699999999999997</c:v>
                </c:pt>
                <c:pt idx="23">
                  <c:v>0.96599999999999997</c:v>
                </c:pt>
                <c:pt idx="24">
                  <c:v>0.96399999999999997</c:v>
                </c:pt>
                <c:pt idx="25">
                  <c:v>0.96</c:v>
                </c:pt>
                <c:pt idx="26">
                  <c:v>0.95499999999999996</c:v>
                </c:pt>
                <c:pt idx="27">
                  <c:v>0.95</c:v>
                </c:pt>
                <c:pt idx="28">
                  <c:v>0.94</c:v>
                </c:pt>
                <c:pt idx="29">
                  <c:v>0.93</c:v>
                </c:pt>
                <c:pt idx="30">
                  <c:v>0.92</c:v>
                </c:pt>
                <c:pt idx="31">
                  <c:v>0.91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8C8D-44AC-A9F0-2D634BA88D4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746316112"/>
        <c:axId val="746310536"/>
      </c:lineChart>
      <c:catAx>
        <c:axId val="746316112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746310536"/>
        <c:crosses val="autoZero"/>
        <c:auto val="1"/>
        <c:lblAlgn val="ctr"/>
        <c:lblOffset val="100"/>
        <c:noMultiLvlLbl val="0"/>
      </c:catAx>
      <c:valAx>
        <c:axId val="746310536"/>
        <c:scaling>
          <c:orientation val="minMax"/>
          <c:max val="1"/>
          <c:min val="0.8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746316112"/>
        <c:crosses val="autoZero"/>
        <c:crossBetween val="between"/>
      </c:valAx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ES"/>
        </a:p>
      </c:txPr>
    </c:legend>
    <c:plotVisOnly val="1"/>
    <c:dispBlanksAs val="gap"/>
    <c:showDLblsOverMax val="0"/>
    <c:extLst/>
  </c:chart>
  <c:txPr>
    <a:bodyPr/>
    <a:lstStyle/>
    <a:p>
      <a:pPr>
        <a:defRPr/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Abrasión</a:t>
            </a:r>
            <a:r>
              <a:rPr lang="es-ES" baseline="0"/>
              <a:t> REAR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lineChart>
        <c:grouping val="standard"/>
        <c:varyColors val="0"/>
        <c:ser>
          <c:idx val="7"/>
          <c:order val="0"/>
          <c:tx>
            <c:strRef>
              <c:f>'Neumáticos de 2022 (V. Sep21)'!$D$71</c:f>
              <c:strCache>
                <c:ptCount val="1"/>
                <c:pt idx="0">
                  <c:v>C1</c:v>
                </c:pt>
              </c:strCache>
            </c:strRef>
          </c:tx>
          <c:marker>
            <c:symbol val="none"/>
          </c:marker>
          <c:cat>
            <c:numRef>
              <c:f>'Neumáticos de 2022 (V. Sep21)'!$E$70:$AJ$70</c:f>
              <c:numCache>
                <c:formatCode>General</c:formatCode>
                <c:ptCount val="32"/>
                <c:pt idx="0">
                  <c:v>-7.5</c:v>
                </c:pt>
                <c:pt idx="1">
                  <c:v>-7</c:v>
                </c:pt>
                <c:pt idx="2">
                  <c:v>-6.5</c:v>
                </c:pt>
                <c:pt idx="3">
                  <c:v>-6</c:v>
                </c:pt>
                <c:pt idx="4">
                  <c:v>-5.5</c:v>
                </c:pt>
                <c:pt idx="5">
                  <c:v>-5</c:v>
                </c:pt>
                <c:pt idx="6">
                  <c:v>-4.5</c:v>
                </c:pt>
                <c:pt idx="7">
                  <c:v>-4</c:v>
                </c:pt>
                <c:pt idx="8">
                  <c:v>-3.5</c:v>
                </c:pt>
                <c:pt idx="9">
                  <c:v>-3</c:v>
                </c:pt>
                <c:pt idx="10">
                  <c:v>-2.5</c:v>
                </c:pt>
                <c:pt idx="11">
                  <c:v>-2</c:v>
                </c:pt>
                <c:pt idx="12">
                  <c:v>-1.5</c:v>
                </c:pt>
                <c:pt idx="13">
                  <c:v>-1</c:v>
                </c:pt>
                <c:pt idx="14">
                  <c:v>-0.5</c:v>
                </c:pt>
                <c:pt idx="15">
                  <c:v>0</c:v>
                </c:pt>
                <c:pt idx="16">
                  <c:v>0.5</c:v>
                </c:pt>
                <c:pt idx="17">
                  <c:v>1</c:v>
                </c:pt>
                <c:pt idx="18">
                  <c:v>1.5</c:v>
                </c:pt>
                <c:pt idx="19">
                  <c:v>2</c:v>
                </c:pt>
                <c:pt idx="20">
                  <c:v>2.5</c:v>
                </c:pt>
                <c:pt idx="21">
                  <c:v>3</c:v>
                </c:pt>
                <c:pt idx="22">
                  <c:v>3.5</c:v>
                </c:pt>
                <c:pt idx="23">
                  <c:v>4</c:v>
                </c:pt>
                <c:pt idx="24">
                  <c:v>4.5</c:v>
                </c:pt>
                <c:pt idx="25">
                  <c:v>5</c:v>
                </c:pt>
                <c:pt idx="26">
                  <c:v>5.5</c:v>
                </c:pt>
                <c:pt idx="27">
                  <c:v>6</c:v>
                </c:pt>
                <c:pt idx="28">
                  <c:v>6.5</c:v>
                </c:pt>
                <c:pt idx="29">
                  <c:v>7</c:v>
                </c:pt>
                <c:pt idx="30">
                  <c:v>7.5</c:v>
                </c:pt>
                <c:pt idx="31">
                  <c:v>8</c:v>
                </c:pt>
              </c:numCache>
            </c:numRef>
          </c:cat>
          <c:val>
            <c:numRef>
              <c:f>'Neumáticos de 2022 (V. Sep21)'!$E$71:$AJ$71</c:f>
              <c:numCache>
                <c:formatCode>0.00E+00</c:formatCode>
                <c:ptCount val="32"/>
                <c:pt idx="0">
                  <c:v>7.0175052906720007E-10</c:v>
                </c:pt>
                <c:pt idx="1">
                  <c:v>5.9199807665390403E-10</c:v>
                </c:pt>
                <c:pt idx="2">
                  <c:v>4.9887478369708804E-10</c:v>
                </c:pt>
                <c:pt idx="3">
                  <c:v>4.3235814587082401E-10</c:v>
                </c:pt>
                <c:pt idx="4">
                  <c:v>3.7249317182712801E-10</c:v>
                </c:pt>
                <c:pt idx="5">
                  <c:v>3.2493377578134405E-10</c:v>
                </c:pt>
                <c:pt idx="6">
                  <c:v>2.7205304870947199E-10</c:v>
                </c:pt>
                <c:pt idx="7">
                  <c:v>2.2715431817673604E-10</c:v>
                </c:pt>
                <c:pt idx="8">
                  <c:v>1.8691175229183202E-10</c:v>
                </c:pt>
                <c:pt idx="9">
                  <c:v>1.4700176959606401E-10</c:v>
                </c:pt>
                <c:pt idx="10">
                  <c:v>1.16404116195992E-10</c:v>
                </c:pt>
                <c:pt idx="11">
                  <c:v>9.5783958469840011E-11</c:v>
                </c:pt>
                <c:pt idx="12">
                  <c:v>7.7159299878484807E-11</c:v>
                </c:pt>
                <c:pt idx="13">
                  <c:v>6.7181804204539201E-11</c:v>
                </c:pt>
                <c:pt idx="14">
                  <c:v>6.319080593496961E-11</c:v>
                </c:pt>
                <c:pt idx="15">
                  <c:v>6.1527889989297604E-11</c:v>
                </c:pt>
                <c:pt idx="16">
                  <c:v>6.2525639556696002E-11</c:v>
                </c:pt>
                <c:pt idx="17">
                  <c:v>6.485372188062241E-11</c:v>
                </c:pt>
                <c:pt idx="18">
                  <c:v>6.9177303339326394E-11</c:v>
                </c:pt>
                <c:pt idx="19">
                  <c:v>7.5496383932812802E-11</c:v>
                </c:pt>
                <c:pt idx="20">
                  <c:v>8.4476130039375998E-11</c:v>
                </c:pt>
                <c:pt idx="21">
                  <c:v>9.8112040793752007E-11</c:v>
                </c:pt>
                <c:pt idx="22">
                  <c:v>1.1208053473727201E-10</c:v>
                </c:pt>
                <c:pt idx="23">
                  <c:v>1.2671419505905601E-10</c:v>
                </c:pt>
                <c:pt idx="24">
                  <c:v>1.42678188137368E-10</c:v>
                </c:pt>
                <c:pt idx="25">
                  <c:v>1.6861967688961603E-10</c:v>
                </c:pt>
                <c:pt idx="26">
                  <c:v>2.0221057899187199E-10</c:v>
                </c:pt>
                <c:pt idx="27">
                  <c:v>2.5143289098332003E-10</c:v>
                </c:pt>
                <c:pt idx="28">
                  <c:v>3.2493377578134405E-10</c:v>
                </c:pt>
                <c:pt idx="29">
                  <c:v>4.2570648208816804E-10</c:v>
                </c:pt>
                <c:pt idx="30">
                  <c:v>4.8889728802315203E-10</c:v>
                </c:pt>
                <c:pt idx="31">
                  <c:v>5.5208809395806396E-10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F14-4DAD-B3DA-898EB444CF64}"/>
            </c:ext>
          </c:extLst>
        </c:ser>
        <c:ser>
          <c:idx val="8"/>
          <c:order val="1"/>
          <c:tx>
            <c:strRef>
              <c:f>'Neumáticos de 2022 (V. Sep21)'!$D$72</c:f>
              <c:strCache>
                <c:ptCount val="1"/>
                <c:pt idx="0">
                  <c:v>C2</c:v>
                </c:pt>
              </c:strCache>
            </c:strRef>
          </c:tx>
          <c:marker>
            <c:symbol val="none"/>
          </c:marker>
          <c:cat>
            <c:numRef>
              <c:f>'Neumáticos de 2022 (V. Sep21)'!$E$70:$AJ$70</c:f>
              <c:numCache>
                <c:formatCode>General</c:formatCode>
                <c:ptCount val="32"/>
                <c:pt idx="0">
                  <c:v>-7.5</c:v>
                </c:pt>
                <c:pt idx="1">
                  <c:v>-7</c:v>
                </c:pt>
                <c:pt idx="2">
                  <c:v>-6.5</c:v>
                </c:pt>
                <c:pt idx="3">
                  <c:v>-6</c:v>
                </c:pt>
                <c:pt idx="4">
                  <c:v>-5.5</c:v>
                </c:pt>
                <c:pt idx="5">
                  <c:v>-5</c:v>
                </c:pt>
                <c:pt idx="6">
                  <c:v>-4.5</c:v>
                </c:pt>
                <c:pt idx="7">
                  <c:v>-4</c:v>
                </c:pt>
                <c:pt idx="8">
                  <c:v>-3.5</c:v>
                </c:pt>
                <c:pt idx="9">
                  <c:v>-3</c:v>
                </c:pt>
                <c:pt idx="10">
                  <c:v>-2.5</c:v>
                </c:pt>
                <c:pt idx="11">
                  <c:v>-2</c:v>
                </c:pt>
                <c:pt idx="12">
                  <c:v>-1.5</c:v>
                </c:pt>
                <c:pt idx="13">
                  <c:v>-1</c:v>
                </c:pt>
                <c:pt idx="14">
                  <c:v>-0.5</c:v>
                </c:pt>
                <c:pt idx="15">
                  <c:v>0</c:v>
                </c:pt>
                <c:pt idx="16">
                  <c:v>0.5</c:v>
                </c:pt>
                <c:pt idx="17">
                  <c:v>1</c:v>
                </c:pt>
                <c:pt idx="18">
                  <c:v>1.5</c:v>
                </c:pt>
                <c:pt idx="19">
                  <c:v>2</c:v>
                </c:pt>
                <c:pt idx="20">
                  <c:v>2.5</c:v>
                </c:pt>
                <c:pt idx="21">
                  <c:v>3</c:v>
                </c:pt>
                <c:pt idx="22">
                  <c:v>3.5</c:v>
                </c:pt>
                <c:pt idx="23">
                  <c:v>4</c:v>
                </c:pt>
                <c:pt idx="24">
                  <c:v>4.5</c:v>
                </c:pt>
                <c:pt idx="25">
                  <c:v>5</c:v>
                </c:pt>
                <c:pt idx="26">
                  <c:v>5.5</c:v>
                </c:pt>
                <c:pt idx="27">
                  <c:v>6</c:v>
                </c:pt>
                <c:pt idx="28">
                  <c:v>6.5</c:v>
                </c:pt>
                <c:pt idx="29">
                  <c:v>7</c:v>
                </c:pt>
                <c:pt idx="30">
                  <c:v>7.5</c:v>
                </c:pt>
                <c:pt idx="31">
                  <c:v>8</c:v>
                </c:pt>
              </c:numCache>
            </c:numRef>
          </c:cat>
          <c:val>
            <c:numRef>
              <c:f>'Neumáticos de 2022 (V. Sep21)'!$E$72:$AJ$72</c:f>
              <c:numCache>
                <c:formatCode>0.00E+00</c:formatCode>
                <c:ptCount val="32"/>
                <c:pt idx="0">
                  <c:v>1.15788837296088E-9</c:v>
                </c:pt>
                <c:pt idx="1">
                  <c:v>9.7679682647896006E-10</c:v>
                </c:pt>
                <c:pt idx="2">
                  <c:v>8.2314339310016004E-10</c:v>
                </c:pt>
                <c:pt idx="3">
                  <c:v>7.1339094068685604E-10</c:v>
                </c:pt>
                <c:pt idx="4">
                  <c:v>6.1461373351475999E-10</c:v>
                </c:pt>
                <c:pt idx="5">
                  <c:v>5.3614073003921603E-10</c:v>
                </c:pt>
                <c:pt idx="6">
                  <c:v>4.4888753037063197E-10</c:v>
                </c:pt>
                <c:pt idx="7">
                  <c:v>3.7480462499161602E-10</c:v>
                </c:pt>
                <c:pt idx="8">
                  <c:v>3.0840439128152001E-10</c:v>
                </c:pt>
                <c:pt idx="9">
                  <c:v>2.4255291983350399E-10</c:v>
                </c:pt>
                <c:pt idx="10">
                  <c:v>1.9206679172338403E-10</c:v>
                </c:pt>
                <c:pt idx="11">
                  <c:v>1.5804353147524001E-10</c:v>
                </c:pt>
                <c:pt idx="12">
                  <c:v>1.27312844799496E-10</c:v>
                </c:pt>
                <c:pt idx="13">
                  <c:v>1.1084997693748801E-10</c:v>
                </c:pt>
                <c:pt idx="14">
                  <c:v>1.0426482979269601E-10</c:v>
                </c:pt>
                <c:pt idx="15">
                  <c:v>1.0152101848234399E-10</c:v>
                </c:pt>
                <c:pt idx="16">
                  <c:v>1.03167305268552E-10</c:v>
                </c:pt>
                <c:pt idx="17">
                  <c:v>1.07008641103024E-10</c:v>
                </c:pt>
                <c:pt idx="18">
                  <c:v>1.14142550509888E-10</c:v>
                </c:pt>
                <c:pt idx="19">
                  <c:v>1.2456903348914399E-10</c:v>
                </c:pt>
                <c:pt idx="20">
                  <c:v>1.3938561456496799E-10</c:v>
                </c:pt>
                <c:pt idx="21">
                  <c:v>1.6188486730968801E-10</c:v>
                </c:pt>
                <c:pt idx="22">
                  <c:v>1.8493288231649602E-10</c:v>
                </c:pt>
                <c:pt idx="23">
                  <c:v>2.0907842184744003E-10</c:v>
                </c:pt>
                <c:pt idx="24">
                  <c:v>2.3541901042665602E-10</c:v>
                </c:pt>
                <c:pt idx="25">
                  <c:v>2.78222466867864E-10</c:v>
                </c:pt>
                <c:pt idx="26">
                  <c:v>3.3364745533659201E-10</c:v>
                </c:pt>
                <c:pt idx="27">
                  <c:v>4.1486427012247996E-10</c:v>
                </c:pt>
                <c:pt idx="28">
                  <c:v>5.3614073003921603E-10</c:v>
                </c:pt>
                <c:pt idx="29">
                  <c:v>7.0241569544548008E-10</c:v>
                </c:pt>
                <c:pt idx="30">
                  <c:v>8.0668052523824002E-10</c:v>
                </c:pt>
                <c:pt idx="31">
                  <c:v>9.109453550308E-10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F14-4DAD-B3DA-898EB444CF64}"/>
            </c:ext>
          </c:extLst>
        </c:ser>
        <c:ser>
          <c:idx val="9"/>
          <c:order val="2"/>
          <c:tx>
            <c:strRef>
              <c:f>'Neumáticos de 2022 (V. Sep21)'!$D$73</c:f>
              <c:strCache>
                <c:ptCount val="1"/>
                <c:pt idx="0">
                  <c:v>C3</c:v>
                </c:pt>
              </c:strCache>
            </c:strRef>
          </c:tx>
          <c:marker>
            <c:symbol val="none"/>
          </c:marker>
          <c:cat>
            <c:numRef>
              <c:f>'Neumáticos de 2022 (V. Sep21)'!$E$70:$AJ$70</c:f>
              <c:numCache>
                <c:formatCode>General</c:formatCode>
                <c:ptCount val="32"/>
                <c:pt idx="0">
                  <c:v>-7.5</c:v>
                </c:pt>
                <c:pt idx="1">
                  <c:v>-7</c:v>
                </c:pt>
                <c:pt idx="2">
                  <c:v>-6.5</c:v>
                </c:pt>
                <c:pt idx="3">
                  <c:v>-6</c:v>
                </c:pt>
                <c:pt idx="4">
                  <c:v>-5.5</c:v>
                </c:pt>
                <c:pt idx="5">
                  <c:v>-5</c:v>
                </c:pt>
                <c:pt idx="6">
                  <c:v>-4.5</c:v>
                </c:pt>
                <c:pt idx="7">
                  <c:v>-4</c:v>
                </c:pt>
                <c:pt idx="8">
                  <c:v>-3.5</c:v>
                </c:pt>
                <c:pt idx="9">
                  <c:v>-3</c:v>
                </c:pt>
                <c:pt idx="10">
                  <c:v>-2.5</c:v>
                </c:pt>
                <c:pt idx="11">
                  <c:v>-2</c:v>
                </c:pt>
                <c:pt idx="12">
                  <c:v>-1.5</c:v>
                </c:pt>
                <c:pt idx="13">
                  <c:v>-1</c:v>
                </c:pt>
                <c:pt idx="14">
                  <c:v>-0.5</c:v>
                </c:pt>
                <c:pt idx="15">
                  <c:v>0</c:v>
                </c:pt>
                <c:pt idx="16">
                  <c:v>0.5</c:v>
                </c:pt>
                <c:pt idx="17">
                  <c:v>1</c:v>
                </c:pt>
                <c:pt idx="18">
                  <c:v>1.5</c:v>
                </c:pt>
                <c:pt idx="19">
                  <c:v>2</c:v>
                </c:pt>
                <c:pt idx="20">
                  <c:v>2.5</c:v>
                </c:pt>
                <c:pt idx="21">
                  <c:v>3</c:v>
                </c:pt>
                <c:pt idx="22">
                  <c:v>3.5</c:v>
                </c:pt>
                <c:pt idx="23">
                  <c:v>4</c:v>
                </c:pt>
                <c:pt idx="24">
                  <c:v>4.5</c:v>
                </c:pt>
                <c:pt idx="25">
                  <c:v>5</c:v>
                </c:pt>
                <c:pt idx="26">
                  <c:v>5.5</c:v>
                </c:pt>
                <c:pt idx="27">
                  <c:v>6</c:v>
                </c:pt>
                <c:pt idx="28">
                  <c:v>6.5</c:v>
                </c:pt>
                <c:pt idx="29">
                  <c:v>7</c:v>
                </c:pt>
                <c:pt idx="30">
                  <c:v>7.5</c:v>
                </c:pt>
                <c:pt idx="31">
                  <c:v>8</c:v>
                </c:pt>
              </c:numCache>
            </c:numRef>
          </c:cat>
          <c:val>
            <c:numRef>
              <c:f>'Neumáticos de 2022 (V. Sep21)'!$E$73:$AJ$73</c:f>
              <c:numCache>
                <c:formatCode>0.00E+00</c:formatCode>
                <c:ptCount val="32"/>
                <c:pt idx="0">
                  <c:v>1.9105158153854403E-9</c:v>
                </c:pt>
                <c:pt idx="1">
                  <c:v>1.61171476369032E-9</c:v>
                </c:pt>
                <c:pt idx="2">
                  <c:v>1.3581865986152802E-9</c:v>
                </c:pt>
                <c:pt idx="3">
                  <c:v>1.1770950521332801E-9</c:v>
                </c:pt>
                <c:pt idx="4">
                  <c:v>1.01411266029936E-9</c:v>
                </c:pt>
                <c:pt idx="5">
                  <c:v>8.8463220456472006E-10</c:v>
                </c:pt>
                <c:pt idx="6">
                  <c:v>7.4066442511154403E-10</c:v>
                </c:pt>
                <c:pt idx="7">
                  <c:v>6.1842763123616796E-10</c:v>
                </c:pt>
                <c:pt idx="8">
                  <c:v>5.0886724561451201E-10</c:v>
                </c:pt>
                <c:pt idx="9">
                  <c:v>4.0021231772527999E-10</c:v>
                </c:pt>
                <c:pt idx="10">
                  <c:v>3.1691020634358402E-10</c:v>
                </c:pt>
                <c:pt idx="11">
                  <c:v>2.6077182693414399E-10</c:v>
                </c:pt>
                <c:pt idx="12">
                  <c:v>2.1006619391916801E-10</c:v>
                </c:pt>
                <c:pt idx="13">
                  <c:v>1.8290246194685602E-10</c:v>
                </c:pt>
                <c:pt idx="14">
                  <c:v>1.7203696915795201E-10</c:v>
                </c:pt>
                <c:pt idx="15">
                  <c:v>1.6750968049586401E-10</c:v>
                </c:pt>
                <c:pt idx="16">
                  <c:v>1.7022605369311201E-10</c:v>
                </c:pt>
                <c:pt idx="17">
                  <c:v>1.76564257819992E-10</c:v>
                </c:pt>
                <c:pt idx="18">
                  <c:v>1.8833520834131201E-10</c:v>
                </c:pt>
                <c:pt idx="19">
                  <c:v>2.05538905257088E-10</c:v>
                </c:pt>
                <c:pt idx="20">
                  <c:v>2.2998626403220001E-10</c:v>
                </c:pt>
                <c:pt idx="21">
                  <c:v>2.6711003106098404E-10</c:v>
                </c:pt>
                <c:pt idx="22">
                  <c:v>3.0513925582221601E-10</c:v>
                </c:pt>
                <c:pt idx="23">
                  <c:v>3.4497939604828002E-10</c:v>
                </c:pt>
                <c:pt idx="24">
                  <c:v>3.88441367203984E-10</c:v>
                </c:pt>
                <c:pt idx="25">
                  <c:v>4.5906707033197604E-10</c:v>
                </c:pt>
                <c:pt idx="26">
                  <c:v>5.5051830130537605E-10</c:v>
                </c:pt>
                <c:pt idx="27">
                  <c:v>6.8452604570208803E-10</c:v>
                </c:pt>
                <c:pt idx="28">
                  <c:v>8.8463220456472006E-10</c:v>
                </c:pt>
                <c:pt idx="29">
                  <c:v>1.1589858974850402E-9</c:v>
                </c:pt>
                <c:pt idx="30">
                  <c:v>1.3310228666431201E-9</c:v>
                </c:pt>
                <c:pt idx="31">
                  <c:v>1.5030598358007999E-9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F14-4DAD-B3DA-898EB444CF64}"/>
            </c:ext>
          </c:extLst>
        </c:ser>
        <c:ser>
          <c:idx val="10"/>
          <c:order val="3"/>
          <c:tx>
            <c:strRef>
              <c:f>'Neumáticos de 2022 (V. Sep21)'!$D$74</c:f>
              <c:strCache>
                <c:ptCount val="1"/>
                <c:pt idx="0">
                  <c:v>C4</c:v>
                </c:pt>
              </c:strCache>
            </c:strRef>
          </c:tx>
          <c:marker>
            <c:symbol val="none"/>
          </c:marker>
          <c:cat>
            <c:numRef>
              <c:f>'Neumáticos de 2022 (V. Sep21)'!$E$70:$AJ$70</c:f>
              <c:numCache>
                <c:formatCode>General</c:formatCode>
                <c:ptCount val="32"/>
                <c:pt idx="0">
                  <c:v>-7.5</c:v>
                </c:pt>
                <c:pt idx="1">
                  <c:v>-7</c:v>
                </c:pt>
                <c:pt idx="2">
                  <c:v>-6.5</c:v>
                </c:pt>
                <c:pt idx="3">
                  <c:v>-6</c:v>
                </c:pt>
                <c:pt idx="4">
                  <c:v>-5.5</c:v>
                </c:pt>
                <c:pt idx="5">
                  <c:v>-5</c:v>
                </c:pt>
                <c:pt idx="6">
                  <c:v>-4.5</c:v>
                </c:pt>
                <c:pt idx="7">
                  <c:v>-4</c:v>
                </c:pt>
                <c:pt idx="8">
                  <c:v>-3.5</c:v>
                </c:pt>
                <c:pt idx="9">
                  <c:v>-3</c:v>
                </c:pt>
                <c:pt idx="10">
                  <c:v>-2.5</c:v>
                </c:pt>
                <c:pt idx="11">
                  <c:v>-2</c:v>
                </c:pt>
                <c:pt idx="12">
                  <c:v>-1.5</c:v>
                </c:pt>
                <c:pt idx="13">
                  <c:v>-1</c:v>
                </c:pt>
                <c:pt idx="14">
                  <c:v>-0.5</c:v>
                </c:pt>
                <c:pt idx="15">
                  <c:v>0</c:v>
                </c:pt>
                <c:pt idx="16">
                  <c:v>0.5</c:v>
                </c:pt>
                <c:pt idx="17">
                  <c:v>1</c:v>
                </c:pt>
                <c:pt idx="18">
                  <c:v>1.5</c:v>
                </c:pt>
                <c:pt idx="19">
                  <c:v>2</c:v>
                </c:pt>
                <c:pt idx="20">
                  <c:v>2.5</c:v>
                </c:pt>
                <c:pt idx="21">
                  <c:v>3</c:v>
                </c:pt>
                <c:pt idx="22">
                  <c:v>3.5</c:v>
                </c:pt>
                <c:pt idx="23">
                  <c:v>4</c:v>
                </c:pt>
                <c:pt idx="24">
                  <c:v>4.5</c:v>
                </c:pt>
                <c:pt idx="25">
                  <c:v>5</c:v>
                </c:pt>
                <c:pt idx="26">
                  <c:v>5.5</c:v>
                </c:pt>
                <c:pt idx="27">
                  <c:v>6</c:v>
                </c:pt>
                <c:pt idx="28">
                  <c:v>6.5</c:v>
                </c:pt>
                <c:pt idx="29">
                  <c:v>7</c:v>
                </c:pt>
                <c:pt idx="30">
                  <c:v>7.5</c:v>
                </c:pt>
                <c:pt idx="31">
                  <c:v>8</c:v>
                </c:pt>
              </c:numCache>
            </c:numRef>
          </c:cat>
          <c:val>
            <c:numRef>
              <c:f>'Neumáticos de 2022 (V. Sep21)'!$E$74:$AJ$74</c:f>
              <c:numCache>
                <c:formatCode>0.00E+00</c:formatCode>
                <c:ptCount val="32"/>
                <c:pt idx="0">
                  <c:v>3.1523510953860003E-9</c:v>
                </c:pt>
                <c:pt idx="1">
                  <c:v>2.65932936008904E-9</c:v>
                </c:pt>
                <c:pt idx="2">
                  <c:v>2.2410078877152004E-9</c:v>
                </c:pt>
                <c:pt idx="3">
                  <c:v>1.94220683601992E-9</c:v>
                </c:pt>
                <c:pt idx="4">
                  <c:v>1.6732858894939202E-9</c:v>
                </c:pt>
                <c:pt idx="5">
                  <c:v>1.4596431375317601E-9</c:v>
                </c:pt>
                <c:pt idx="6">
                  <c:v>1.2220963014340799E-9</c:v>
                </c:pt>
                <c:pt idx="7">
                  <c:v>1.0204055915396801E-9</c:v>
                </c:pt>
                <c:pt idx="8">
                  <c:v>8.3963095526392008E-10</c:v>
                </c:pt>
                <c:pt idx="9">
                  <c:v>6.6035032424671205E-10</c:v>
                </c:pt>
                <c:pt idx="10">
                  <c:v>5.2290184046691208E-10</c:v>
                </c:pt>
                <c:pt idx="11">
                  <c:v>4.3027351444133602E-10</c:v>
                </c:pt>
                <c:pt idx="12">
                  <c:v>3.4660921996662403E-10</c:v>
                </c:pt>
                <c:pt idx="13">
                  <c:v>3.0178906221231202E-10</c:v>
                </c:pt>
                <c:pt idx="14">
                  <c:v>2.8386099911062404E-10</c:v>
                </c:pt>
                <c:pt idx="15">
                  <c:v>2.7639097281817601E-10</c:v>
                </c:pt>
                <c:pt idx="16">
                  <c:v>2.8087298859363204E-10</c:v>
                </c:pt>
                <c:pt idx="17">
                  <c:v>2.9133102540298402E-10</c:v>
                </c:pt>
                <c:pt idx="18">
                  <c:v>3.1075309376316803E-10</c:v>
                </c:pt>
                <c:pt idx="19">
                  <c:v>3.3913919367419203E-10</c:v>
                </c:pt>
                <c:pt idx="20">
                  <c:v>3.7947733565312799E-10</c:v>
                </c:pt>
                <c:pt idx="21">
                  <c:v>4.4073155125062405E-10</c:v>
                </c:pt>
                <c:pt idx="22">
                  <c:v>5.0347977210665605E-10</c:v>
                </c:pt>
                <c:pt idx="23">
                  <c:v>5.6921600347966407E-10</c:v>
                </c:pt>
                <c:pt idx="24">
                  <c:v>6.4092825588657607E-10</c:v>
                </c:pt>
                <c:pt idx="25">
                  <c:v>7.5746066604776006E-10</c:v>
                </c:pt>
                <c:pt idx="26">
                  <c:v>9.0835519715383992E-10</c:v>
                </c:pt>
                <c:pt idx="27">
                  <c:v>1.1294679754084802E-9</c:v>
                </c:pt>
                <c:pt idx="28">
                  <c:v>1.4596431375317601E-9</c:v>
                </c:pt>
                <c:pt idx="29">
                  <c:v>1.91232673085032E-9</c:v>
                </c:pt>
                <c:pt idx="30">
                  <c:v>2.1961877299611201E-9</c:v>
                </c:pt>
                <c:pt idx="31">
                  <c:v>2.4800487290712799E-9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7F14-4DAD-B3DA-898EB444CF64}"/>
            </c:ext>
          </c:extLst>
        </c:ser>
        <c:ser>
          <c:idx val="11"/>
          <c:order val="4"/>
          <c:tx>
            <c:strRef>
              <c:f>'Neumáticos de 2022 (V. Sep21)'!$D$75</c:f>
              <c:strCache>
                <c:ptCount val="1"/>
                <c:pt idx="0">
                  <c:v>C5</c:v>
                </c:pt>
              </c:strCache>
            </c:strRef>
          </c:tx>
          <c:marker>
            <c:symbol val="none"/>
          </c:marker>
          <c:cat>
            <c:numRef>
              <c:f>'Neumáticos de 2022 (V. Sep21)'!$E$70:$AJ$70</c:f>
              <c:numCache>
                <c:formatCode>General</c:formatCode>
                <c:ptCount val="32"/>
                <c:pt idx="0">
                  <c:v>-7.5</c:v>
                </c:pt>
                <c:pt idx="1">
                  <c:v>-7</c:v>
                </c:pt>
                <c:pt idx="2">
                  <c:v>-6.5</c:v>
                </c:pt>
                <c:pt idx="3">
                  <c:v>-6</c:v>
                </c:pt>
                <c:pt idx="4">
                  <c:v>-5.5</c:v>
                </c:pt>
                <c:pt idx="5">
                  <c:v>-5</c:v>
                </c:pt>
                <c:pt idx="6">
                  <c:v>-4.5</c:v>
                </c:pt>
                <c:pt idx="7">
                  <c:v>-4</c:v>
                </c:pt>
                <c:pt idx="8">
                  <c:v>-3.5</c:v>
                </c:pt>
                <c:pt idx="9">
                  <c:v>-3</c:v>
                </c:pt>
                <c:pt idx="10">
                  <c:v>-2.5</c:v>
                </c:pt>
                <c:pt idx="11">
                  <c:v>-2</c:v>
                </c:pt>
                <c:pt idx="12">
                  <c:v>-1.5</c:v>
                </c:pt>
                <c:pt idx="13">
                  <c:v>-1</c:v>
                </c:pt>
                <c:pt idx="14">
                  <c:v>-0.5</c:v>
                </c:pt>
                <c:pt idx="15">
                  <c:v>0</c:v>
                </c:pt>
                <c:pt idx="16">
                  <c:v>0.5</c:v>
                </c:pt>
                <c:pt idx="17">
                  <c:v>1</c:v>
                </c:pt>
                <c:pt idx="18">
                  <c:v>1.5</c:v>
                </c:pt>
                <c:pt idx="19">
                  <c:v>2</c:v>
                </c:pt>
                <c:pt idx="20">
                  <c:v>2.5</c:v>
                </c:pt>
                <c:pt idx="21">
                  <c:v>3</c:v>
                </c:pt>
                <c:pt idx="22">
                  <c:v>3.5</c:v>
                </c:pt>
                <c:pt idx="23">
                  <c:v>4</c:v>
                </c:pt>
                <c:pt idx="24">
                  <c:v>4.5</c:v>
                </c:pt>
                <c:pt idx="25">
                  <c:v>5</c:v>
                </c:pt>
                <c:pt idx="26">
                  <c:v>5.5</c:v>
                </c:pt>
                <c:pt idx="27">
                  <c:v>6</c:v>
                </c:pt>
                <c:pt idx="28">
                  <c:v>6.5</c:v>
                </c:pt>
                <c:pt idx="29">
                  <c:v>7</c:v>
                </c:pt>
                <c:pt idx="30">
                  <c:v>7.5</c:v>
                </c:pt>
                <c:pt idx="31">
                  <c:v>8</c:v>
                </c:pt>
              </c:numCache>
            </c:numRef>
          </c:cat>
          <c:val>
            <c:numRef>
              <c:f>'Neumáticos de 2022 (V. Sep21)'!$E$75:$AJ$75</c:f>
              <c:numCache>
                <c:formatCode>0.00E+00</c:formatCode>
                <c:ptCount val="32"/>
                <c:pt idx="0">
                  <c:v>5.2013793073868799E-9</c:v>
                </c:pt>
                <c:pt idx="1">
                  <c:v>4.38789344414688E-9</c:v>
                </c:pt>
                <c:pt idx="2">
                  <c:v>3.6976630147300799E-9</c:v>
                </c:pt>
                <c:pt idx="3">
                  <c:v>3.2046412794328797E-9</c:v>
                </c:pt>
                <c:pt idx="4">
                  <c:v>2.7609217176649604E-9</c:v>
                </c:pt>
                <c:pt idx="5">
                  <c:v>2.4084111769274403E-9</c:v>
                </c:pt>
                <c:pt idx="6">
                  <c:v>2.0164588973662403E-9</c:v>
                </c:pt>
                <c:pt idx="7">
                  <c:v>1.6836692260404801E-9</c:v>
                </c:pt>
                <c:pt idx="8">
                  <c:v>1.38539107618544E-9</c:v>
                </c:pt>
                <c:pt idx="9">
                  <c:v>1.08957803500704E-9</c:v>
                </c:pt>
                <c:pt idx="10">
                  <c:v>8.6278803677039999E-10</c:v>
                </c:pt>
                <c:pt idx="11">
                  <c:v>7.099512988282081E-10</c:v>
                </c:pt>
                <c:pt idx="12">
                  <c:v>5.7190521294492801E-10</c:v>
                </c:pt>
                <c:pt idx="13">
                  <c:v>4.9795195265031204E-10</c:v>
                </c:pt>
                <c:pt idx="14">
                  <c:v>4.6837064853252804E-10</c:v>
                </c:pt>
                <c:pt idx="15">
                  <c:v>4.5604510514999199E-10</c:v>
                </c:pt>
                <c:pt idx="16">
                  <c:v>4.6344043117949597E-10</c:v>
                </c:pt>
                <c:pt idx="17">
                  <c:v>4.8069619191492001E-10</c:v>
                </c:pt>
                <c:pt idx="18">
                  <c:v>5.1274260470922394E-10</c:v>
                </c:pt>
                <c:pt idx="19">
                  <c:v>5.59579669562416E-10</c:v>
                </c:pt>
                <c:pt idx="20">
                  <c:v>6.2613760382766406E-10</c:v>
                </c:pt>
                <c:pt idx="21">
                  <c:v>7.2720705956352796E-10</c:v>
                </c:pt>
                <c:pt idx="22">
                  <c:v>8.30741623976E-10</c:v>
                </c:pt>
                <c:pt idx="23">
                  <c:v>9.3920640574144016E-10</c:v>
                </c:pt>
                <c:pt idx="24">
                  <c:v>1.0575316222128801E-9</c:v>
                </c:pt>
                <c:pt idx="25">
                  <c:v>1.2498100989788001E-9</c:v>
                </c:pt>
                <c:pt idx="26">
                  <c:v>1.4987860753038399E-9</c:v>
                </c:pt>
                <c:pt idx="27">
                  <c:v>1.8636221594240002E-9</c:v>
                </c:pt>
                <c:pt idx="28">
                  <c:v>2.4084111769274403E-9</c:v>
                </c:pt>
                <c:pt idx="29">
                  <c:v>3.1553391059030401E-9</c:v>
                </c:pt>
                <c:pt idx="30">
                  <c:v>3.62370975443584E-9</c:v>
                </c:pt>
                <c:pt idx="31">
                  <c:v>4.0920804029676001E-9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7F14-4DAD-B3DA-898EB444CF64}"/>
            </c:ext>
          </c:extLst>
        </c:ser>
        <c:ser>
          <c:idx val="12"/>
          <c:order val="5"/>
          <c:tx>
            <c:strRef>
              <c:f>'Neumáticos de 2022 (V. Sep21)'!$D$76</c:f>
              <c:strCache>
                <c:ptCount val="1"/>
                <c:pt idx="0">
                  <c:v>INT</c:v>
                </c:pt>
              </c:strCache>
            </c:strRef>
          </c:tx>
          <c:marker>
            <c:symbol val="none"/>
          </c:marker>
          <c:cat>
            <c:numRef>
              <c:f>'Neumáticos de 2022 (V. Sep21)'!$E$70:$AJ$70</c:f>
              <c:numCache>
                <c:formatCode>General</c:formatCode>
                <c:ptCount val="32"/>
                <c:pt idx="0">
                  <c:v>-7.5</c:v>
                </c:pt>
                <c:pt idx="1">
                  <c:v>-7</c:v>
                </c:pt>
                <c:pt idx="2">
                  <c:v>-6.5</c:v>
                </c:pt>
                <c:pt idx="3">
                  <c:v>-6</c:v>
                </c:pt>
                <c:pt idx="4">
                  <c:v>-5.5</c:v>
                </c:pt>
                <c:pt idx="5">
                  <c:v>-5</c:v>
                </c:pt>
                <c:pt idx="6">
                  <c:v>-4.5</c:v>
                </c:pt>
                <c:pt idx="7">
                  <c:v>-4</c:v>
                </c:pt>
                <c:pt idx="8">
                  <c:v>-3.5</c:v>
                </c:pt>
                <c:pt idx="9">
                  <c:v>-3</c:v>
                </c:pt>
                <c:pt idx="10">
                  <c:v>-2.5</c:v>
                </c:pt>
                <c:pt idx="11">
                  <c:v>-2</c:v>
                </c:pt>
                <c:pt idx="12">
                  <c:v>-1.5</c:v>
                </c:pt>
                <c:pt idx="13">
                  <c:v>-1</c:v>
                </c:pt>
                <c:pt idx="14">
                  <c:v>-0.5</c:v>
                </c:pt>
                <c:pt idx="15">
                  <c:v>0</c:v>
                </c:pt>
                <c:pt idx="16">
                  <c:v>0.5</c:v>
                </c:pt>
                <c:pt idx="17">
                  <c:v>1</c:v>
                </c:pt>
                <c:pt idx="18">
                  <c:v>1.5</c:v>
                </c:pt>
                <c:pt idx="19">
                  <c:v>2</c:v>
                </c:pt>
                <c:pt idx="20">
                  <c:v>2.5</c:v>
                </c:pt>
                <c:pt idx="21">
                  <c:v>3</c:v>
                </c:pt>
                <c:pt idx="22">
                  <c:v>3.5</c:v>
                </c:pt>
                <c:pt idx="23">
                  <c:v>4</c:v>
                </c:pt>
                <c:pt idx="24">
                  <c:v>4.5</c:v>
                </c:pt>
                <c:pt idx="25">
                  <c:v>5</c:v>
                </c:pt>
                <c:pt idx="26">
                  <c:v>5.5</c:v>
                </c:pt>
                <c:pt idx="27">
                  <c:v>6</c:v>
                </c:pt>
                <c:pt idx="28">
                  <c:v>6.5</c:v>
                </c:pt>
                <c:pt idx="29">
                  <c:v>7</c:v>
                </c:pt>
                <c:pt idx="30">
                  <c:v>7.5</c:v>
                </c:pt>
                <c:pt idx="31">
                  <c:v>8</c:v>
                </c:pt>
              </c:numCache>
            </c:numRef>
          </c:cat>
          <c:val>
            <c:numRef>
              <c:f>'Neumáticos de 2022 (V. Sep21)'!$E$76:$AJ$76</c:f>
              <c:numCache>
                <c:formatCode>0.00E+00</c:formatCode>
                <c:ptCount val="32"/>
                <c:pt idx="0">
                  <c:v>5.1036402113927152E-10</c:v>
                </c:pt>
                <c:pt idx="1">
                  <c:v>4.3054405574786331E-10</c:v>
                </c:pt>
                <c:pt idx="2">
                  <c:v>3.6281802450661027E-10</c:v>
                </c:pt>
                <c:pt idx="3">
                  <c:v>3.1444228790573939E-10</c:v>
                </c:pt>
                <c:pt idx="4">
                  <c:v>2.709041249649131E-10</c:v>
                </c:pt>
                <c:pt idx="5">
                  <c:v>2.3631547329528661E-10</c:v>
                </c:pt>
                <c:pt idx="6">
                  <c:v>1.9785676269759996E-10</c:v>
                </c:pt>
                <c:pt idx="7">
                  <c:v>1.6520314049200647E-10</c:v>
                </c:pt>
                <c:pt idx="8">
                  <c:v>1.3593581984846916E-10</c:v>
                </c:pt>
                <c:pt idx="9">
                  <c:v>1.0691037788793964E-10</c:v>
                </c:pt>
                <c:pt idx="10">
                  <c:v>8.4657539051545879E-11</c:v>
                </c:pt>
                <c:pt idx="11">
                  <c:v>6.9661060705268523E-11</c:v>
                </c:pt>
                <c:pt idx="12">
                  <c:v>5.6115854457023744E-11</c:v>
                </c:pt>
                <c:pt idx="13">
                  <c:v>4.8859493966888741E-11</c:v>
                </c:pt>
                <c:pt idx="14">
                  <c:v>4.5956949770841029E-11</c:v>
                </c:pt>
                <c:pt idx="15">
                  <c:v>4.4747556355808049E-11</c:v>
                </c:pt>
                <c:pt idx="16">
                  <c:v>4.5473192404824344E-11</c:v>
                </c:pt>
                <c:pt idx="17">
                  <c:v>4.7166343185860038E-11</c:v>
                </c:pt>
                <c:pt idx="18">
                  <c:v>5.0310766064914344E-11</c:v>
                </c:pt>
                <c:pt idx="19">
                  <c:v>5.4906461041990764E-11</c:v>
                </c:pt>
                <c:pt idx="20">
                  <c:v>6.1437185483121099E-11</c:v>
                </c:pt>
                <c:pt idx="21">
                  <c:v>7.1354211486293742E-11</c:v>
                </c:pt>
                <c:pt idx="22">
                  <c:v>8.1513116172479954E-11</c:v>
                </c:pt>
                <c:pt idx="23">
                  <c:v>9.2155778224675852E-11</c:v>
                </c:pt>
                <c:pt idx="24">
                  <c:v>1.0376595500889114E-10</c:v>
                </c:pt>
                <c:pt idx="25">
                  <c:v>1.2263249228323449E-10</c:v>
                </c:pt>
                <c:pt idx="26">
                  <c:v>1.4706223926666893E-10</c:v>
                </c:pt>
                <c:pt idx="27">
                  <c:v>1.8286028435132262E-10</c:v>
                </c:pt>
                <c:pt idx="28">
                  <c:v>2.3631547329528661E-10</c:v>
                </c:pt>
                <c:pt idx="29">
                  <c:v>3.0960471424563078E-10</c:v>
                </c:pt>
                <c:pt idx="30">
                  <c:v>3.5556166401648229E-10</c:v>
                </c:pt>
                <c:pt idx="31">
                  <c:v>4.0151861378728132E-10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7F14-4DAD-B3DA-898EB444CF64}"/>
            </c:ext>
          </c:extLst>
        </c:ser>
        <c:ser>
          <c:idx val="13"/>
          <c:order val="6"/>
          <c:tx>
            <c:strRef>
              <c:f>'Neumáticos de 2022 (V. Sep21)'!$D$77</c:f>
              <c:strCache>
                <c:ptCount val="1"/>
                <c:pt idx="0">
                  <c:v>WET</c:v>
                </c:pt>
              </c:strCache>
            </c:strRef>
          </c:tx>
          <c:marker>
            <c:symbol val="none"/>
          </c:marker>
          <c:cat>
            <c:numRef>
              <c:f>'Neumáticos de 2022 (V. Sep21)'!$E$70:$AJ$70</c:f>
              <c:numCache>
                <c:formatCode>General</c:formatCode>
                <c:ptCount val="32"/>
                <c:pt idx="0">
                  <c:v>-7.5</c:v>
                </c:pt>
                <c:pt idx="1">
                  <c:v>-7</c:v>
                </c:pt>
                <c:pt idx="2">
                  <c:v>-6.5</c:v>
                </c:pt>
                <c:pt idx="3">
                  <c:v>-6</c:v>
                </c:pt>
                <c:pt idx="4">
                  <c:v>-5.5</c:v>
                </c:pt>
                <c:pt idx="5">
                  <c:v>-5</c:v>
                </c:pt>
                <c:pt idx="6">
                  <c:v>-4.5</c:v>
                </c:pt>
                <c:pt idx="7">
                  <c:v>-4</c:v>
                </c:pt>
                <c:pt idx="8">
                  <c:v>-3.5</c:v>
                </c:pt>
                <c:pt idx="9">
                  <c:v>-3</c:v>
                </c:pt>
                <c:pt idx="10">
                  <c:v>-2.5</c:v>
                </c:pt>
                <c:pt idx="11">
                  <c:v>-2</c:v>
                </c:pt>
                <c:pt idx="12">
                  <c:v>-1.5</c:v>
                </c:pt>
                <c:pt idx="13">
                  <c:v>-1</c:v>
                </c:pt>
                <c:pt idx="14">
                  <c:v>-0.5</c:v>
                </c:pt>
                <c:pt idx="15">
                  <c:v>0</c:v>
                </c:pt>
                <c:pt idx="16">
                  <c:v>0.5</c:v>
                </c:pt>
                <c:pt idx="17">
                  <c:v>1</c:v>
                </c:pt>
                <c:pt idx="18">
                  <c:v>1.5</c:v>
                </c:pt>
                <c:pt idx="19">
                  <c:v>2</c:v>
                </c:pt>
                <c:pt idx="20">
                  <c:v>2.5</c:v>
                </c:pt>
                <c:pt idx="21">
                  <c:v>3</c:v>
                </c:pt>
                <c:pt idx="22">
                  <c:v>3.5</c:v>
                </c:pt>
                <c:pt idx="23">
                  <c:v>4</c:v>
                </c:pt>
                <c:pt idx="24">
                  <c:v>4.5</c:v>
                </c:pt>
                <c:pt idx="25">
                  <c:v>5</c:v>
                </c:pt>
                <c:pt idx="26">
                  <c:v>5.5</c:v>
                </c:pt>
                <c:pt idx="27">
                  <c:v>6</c:v>
                </c:pt>
                <c:pt idx="28">
                  <c:v>6.5</c:v>
                </c:pt>
                <c:pt idx="29">
                  <c:v>7</c:v>
                </c:pt>
                <c:pt idx="30">
                  <c:v>7.5</c:v>
                </c:pt>
                <c:pt idx="31">
                  <c:v>8</c:v>
                </c:pt>
              </c:numCache>
            </c:numRef>
          </c:cat>
          <c:val>
            <c:numRef>
              <c:f>'Neumáticos de 2022 (V. Sep21)'!$E$77:$AJ$77</c:f>
              <c:numCache>
                <c:formatCode>0.00E+00</c:formatCode>
                <c:ptCount val="32"/>
                <c:pt idx="0">
                  <c:v>8.4210063488064006E-10</c:v>
                </c:pt>
                <c:pt idx="1">
                  <c:v>7.1039769198468484E-10</c:v>
                </c:pt>
                <c:pt idx="2">
                  <c:v>5.9864974043650567E-10</c:v>
                </c:pt>
                <c:pt idx="3">
                  <c:v>5.1882977504498879E-10</c:v>
                </c:pt>
                <c:pt idx="4">
                  <c:v>4.4699180619255358E-10</c:v>
                </c:pt>
                <c:pt idx="5">
                  <c:v>3.8992053093761286E-10</c:v>
                </c:pt>
                <c:pt idx="6">
                  <c:v>3.2646365845136636E-10</c:v>
                </c:pt>
                <c:pt idx="7">
                  <c:v>2.7258518181208324E-10</c:v>
                </c:pt>
                <c:pt idx="8">
                  <c:v>2.2429410275019841E-10</c:v>
                </c:pt>
                <c:pt idx="9">
                  <c:v>1.7640212351527681E-10</c:v>
                </c:pt>
                <c:pt idx="10">
                  <c:v>1.3968493943519039E-10</c:v>
                </c:pt>
                <c:pt idx="11">
                  <c:v>1.1494075016380801E-10</c:v>
                </c:pt>
                <c:pt idx="12">
                  <c:v>9.2591159854181769E-11</c:v>
                </c:pt>
                <c:pt idx="13">
                  <c:v>8.0618165045447044E-11</c:v>
                </c:pt>
                <c:pt idx="14">
                  <c:v>7.5828967121963532E-11</c:v>
                </c:pt>
                <c:pt idx="15">
                  <c:v>7.383346798715712E-11</c:v>
                </c:pt>
                <c:pt idx="16">
                  <c:v>7.50307674680352E-11</c:v>
                </c:pt>
                <c:pt idx="17">
                  <c:v>7.7824466256746886E-11</c:v>
                </c:pt>
                <c:pt idx="18">
                  <c:v>8.3012764007191675E-11</c:v>
                </c:pt>
                <c:pt idx="19">
                  <c:v>9.0595660719375357E-11</c:v>
                </c:pt>
                <c:pt idx="20">
                  <c:v>1.013713560472512E-10</c:v>
                </c:pt>
                <c:pt idx="21">
                  <c:v>1.177344489525024E-10</c:v>
                </c:pt>
                <c:pt idx="22">
                  <c:v>1.344966416847264E-10</c:v>
                </c:pt>
                <c:pt idx="23">
                  <c:v>1.520570340708672E-10</c:v>
                </c:pt>
                <c:pt idx="24">
                  <c:v>1.7121382576484159E-10</c:v>
                </c:pt>
                <c:pt idx="25">
                  <c:v>2.0234361226753923E-10</c:v>
                </c:pt>
                <c:pt idx="26">
                  <c:v>2.4265269479024638E-10</c:v>
                </c:pt>
                <c:pt idx="27">
                  <c:v>3.0171946917998405E-10</c:v>
                </c:pt>
                <c:pt idx="28">
                  <c:v>3.8992053093761286E-10</c:v>
                </c:pt>
                <c:pt idx="29">
                  <c:v>5.108477785058016E-10</c:v>
                </c:pt>
                <c:pt idx="30">
                  <c:v>5.8667674562778238E-10</c:v>
                </c:pt>
                <c:pt idx="31">
                  <c:v>6.6250571274967671E-10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7F14-4DAD-B3DA-898EB444CF6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85680904"/>
        <c:axId val="685678608"/>
      </c:lineChart>
      <c:catAx>
        <c:axId val="68568090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685678608"/>
        <c:crosses val="autoZero"/>
        <c:auto val="1"/>
        <c:lblAlgn val="ctr"/>
        <c:lblOffset val="100"/>
        <c:noMultiLvlLbl val="0"/>
      </c:catAx>
      <c:valAx>
        <c:axId val="685678608"/>
        <c:scaling>
          <c:orientation val="minMax"/>
          <c:max val="6.0000000000000024E-9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E+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685680904"/>
        <c:crosses val="autoZero"/>
        <c:crossBetween val="between"/>
      </c:valAx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ES"/>
        </a:p>
      </c:txPr>
    </c:legend>
    <c:plotVisOnly val="1"/>
    <c:dispBlanksAs val="gap"/>
    <c:showDLblsOverMax val="0"/>
    <c:extLst/>
  </c:chart>
  <c:txPr>
    <a:bodyPr/>
    <a:lstStyle/>
    <a:p>
      <a:pPr>
        <a:defRPr/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Abrasión</a:t>
            </a:r>
            <a:r>
              <a:rPr lang="es-ES" baseline="0"/>
              <a:t> FRONT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lineChart>
        <c:grouping val="standard"/>
        <c:varyColors val="0"/>
        <c:ser>
          <c:idx val="7"/>
          <c:order val="0"/>
          <c:tx>
            <c:strRef>
              <c:f>'Neumáticos de 2022 (V. Sep21)'!$D$61</c:f>
              <c:strCache>
                <c:ptCount val="1"/>
                <c:pt idx="0">
                  <c:v>C1</c:v>
                </c:pt>
              </c:strCache>
            </c:strRef>
          </c:tx>
          <c:marker>
            <c:symbol val="none"/>
          </c:marker>
          <c:cat>
            <c:numRef>
              <c:f>'Neumáticos de 2022 (V. Sep21)'!$E$60:$AJ$60</c:f>
              <c:numCache>
                <c:formatCode>General</c:formatCode>
                <c:ptCount val="32"/>
                <c:pt idx="0">
                  <c:v>-7.5</c:v>
                </c:pt>
                <c:pt idx="1">
                  <c:v>-7</c:v>
                </c:pt>
                <c:pt idx="2">
                  <c:v>-6.5</c:v>
                </c:pt>
                <c:pt idx="3">
                  <c:v>-6</c:v>
                </c:pt>
                <c:pt idx="4">
                  <c:v>-5.5</c:v>
                </c:pt>
                <c:pt idx="5">
                  <c:v>-5</c:v>
                </c:pt>
                <c:pt idx="6">
                  <c:v>-4.5</c:v>
                </c:pt>
                <c:pt idx="7">
                  <c:v>-4</c:v>
                </c:pt>
                <c:pt idx="8">
                  <c:v>-3.5</c:v>
                </c:pt>
                <c:pt idx="9">
                  <c:v>-3</c:v>
                </c:pt>
                <c:pt idx="10">
                  <c:v>-2.5</c:v>
                </c:pt>
                <c:pt idx="11">
                  <c:v>-2</c:v>
                </c:pt>
                <c:pt idx="12">
                  <c:v>-1.5</c:v>
                </c:pt>
                <c:pt idx="13">
                  <c:v>-1</c:v>
                </c:pt>
                <c:pt idx="14">
                  <c:v>-0.5</c:v>
                </c:pt>
                <c:pt idx="15">
                  <c:v>0</c:v>
                </c:pt>
                <c:pt idx="16">
                  <c:v>0.5</c:v>
                </c:pt>
                <c:pt idx="17">
                  <c:v>1</c:v>
                </c:pt>
                <c:pt idx="18">
                  <c:v>1.5</c:v>
                </c:pt>
                <c:pt idx="19">
                  <c:v>2</c:v>
                </c:pt>
                <c:pt idx="20">
                  <c:v>2.5</c:v>
                </c:pt>
                <c:pt idx="21">
                  <c:v>3</c:v>
                </c:pt>
                <c:pt idx="22">
                  <c:v>3.5</c:v>
                </c:pt>
                <c:pt idx="23">
                  <c:v>4</c:v>
                </c:pt>
                <c:pt idx="24">
                  <c:v>4.5</c:v>
                </c:pt>
                <c:pt idx="25">
                  <c:v>5</c:v>
                </c:pt>
                <c:pt idx="26">
                  <c:v>5.5</c:v>
                </c:pt>
                <c:pt idx="27">
                  <c:v>6</c:v>
                </c:pt>
                <c:pt idx="28">
                  <c:v>6.5</c:v>
                </c:pt>
                <c:pt idx="29">
                  <c:v>7</c:v>
                </c:pt>
                <c:pt idx="30">
                  <c:v>7.5</c:v>
                </c:pt>
                <c:pt idx="31">
                  <c:v>8</c:v>
                </c:pt>
              </c:numCache>
            </c:numRef>
          </c:cat>
          <c:val>
            <c:numRef>
              <c:f>'Neumáticos de 2022 (V. Sep21)'!$E$61:$AJ$61</c:f>
              <c:numCache>
                <c:formatCode>0.00E+00</c:formatCode>
                <c:ptCount val="32"/>
                <c:pt idx="0">
                  <c:v>4.9494123686377799E-10</c:v>
                </c:pt>
                <c:pt idx="1">
                  <c:v>4.17533365695519E-10</c:v>
                </c:pt>
                <c:pt idx="2">
                  <c:v>3.5185395985579801E-10</c:v>
                </c:pt>
                <c:pt idx="3">
                  <c:v>3.0494009854169099E-10</c:v>
                </c:pt>
                <c:pt idx="4">
                  <c:v>2.6271762335899202E-10</c:v>
                </c:pt>
                <c:pt idx="5">
                  <c:v>2.2917421251911699E-10</c:v>
                </c:pt>
                <c:pt idx="6">
                  <c:v>1.9187769277469701E-10</c:v>
                </c:pt>
                <c:pt idx="7">
                  <c:v>1.6021083638795401E-10</c:v>
                </c:pt>
                <c:pt idx="8">
                  <c:v>1.3182795029264401E-10</c:v>
                </c:pt>
                <c:pt idx="9">
                  <c:v>1.0367963350417801E-10</c:v>
                </c:pt>
                <c:pt idx="10">
                  <c:v>8.2099257299688606E-11</c:v>
                </c:pt>
                <c:pt idx="11">
                  <c:v>6.7555960292312993E-11</c:v>
                </c:pt>
                <c:pt idx="12">
                  <c:v>5.4420079124365201E-11</c:v>
                </c:pt>
                <c:pt idx="13">
                  <c:v>4.73829999272442E-11</c:v>
                </c:pt>
                <c:pt idx="14">
                  <c:v>4.45681682483967E-11</c:v>
                </c:pt>
                <c:pt idx="15">
                  <c:v>4.33953217155474E-11</c:v>
                </c:pt>
                <c:pt idx="16">
                  <c:v>4.4099029635261298E-11</c:v>
                </c:pt>
                <c:pt idx="17">
                  <c:v>4.57410147812523E-11</c:v>
                </c:pt>
                <c:pt idx="18">
                  <c:v>4.8790415766671104E-11</c:v>
                </c:pt>
                <c:pt idx="19">
                  <c:v>5.3247232591506899E-11</c:v>
                </c:pt>
                <c:pt idx="20">
                  <c:v>5.9580603868914002E-11</c:v>
                </c:pt>
                <c:pt idx="21">
                  <c:v>6.9197945438581204E-11</c:v>
                </c:pt>
                <c:pt idx="22">
                  <c:v>7.9049856313998002E-11</c:v>
                </c:pt>
                <c:pt idx="23">
                  <c:v>8.9370905803084799E-11</c:v>
                </c:pt>
                <c:pt idx="24">
                  <c:v>1.00630232518482E-10</c:v>
                </c:pt>
                <c:pt idx="25">
                  <c:v>1.1892663843097501E-10</c:v>
                </c:pt>
                <c:pt idx="26">
                  <c:v>1.4261813839488601E-10</c:v>
                </c:pt>
                <c:pt idx="27">
                  <c:v>1.7733439576731601E-10</c:v>
                </c:pt>
                <c:pt idx="28">
                  <c:v>2.2917421251911699E-10</c:v>
                </c:pt>
                <c:pt idx="29">
                  <c:v>3.0024871241029198E-10</c:v>
                </c:pt>
                <c:pt idx="30">
                  <c:v>3.4481688065867701E-10</c:v>
                </c:pt>
                <c:pt idx="31">
                  <c:v>3.8938504890708897E-10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42F-4D0A-BD20-73EA58F38AC3}"/>
            </c:ext>
          </c:extLst>
        </c:ser>
        <c:ser>
          <c:idx val="8"/>
          <c:order val="1"/>
          <c:tx>
            <c:strRef>
              <c:f>'Neumáticos de 2022 (V. Sep21)'!$D$62</c:f>
              <c:strCache>
                <c:ptCount val="1"/>
                <c:pt idx="0">
                  <c:v>C2</c:v>
                </c:pt>
              </c:strCache>
            </c:strRef>
          </c:tx>
          <c:marker>
            <c:symbol val="none"/>
          </c:marker>
          <c:cat>
            <c:numRef>
              <c:f>'Neumáticos de 2022 (V. Sep21)'!$E$60:$AJ$60</c:f>
              <c:numCache>
                <c:formatCode>General</c:formatCode>
                <c:ptCount val="32"/>
                <c:pt idx="0">
                  <c:v>-7.5</c:v>
                </c:pt>
                <c:pt idx="1">
                  <c:v>-7</c:v>
                </c:pt>
                <c:pt idx="2">
                  <c:v>-6.5</c:v>
                </c:pt>
                <c:pt idx="3">
                  <c:v>-6</c:v>
                </c:pt>
                <c:pt idx="4">
                  <c:v>-5.5</c:v>
                </c:pt>
                <c:pt idx="5">
                  <c:v>-5</c:v>
                </c:pt>
                <c:pt idx="6">
                  <c:v>-4.5</c:v>
                </c:pt>
                <c:pt idx="7">
                  <c:v>-4</c:v>
                </c:pt>
                <c:pt idx="8">
                  <c:v>-3.5</c:v>
                </c:pt>
                <c:pt idx="9">
                  <c:v>-3</c:v>
                </c:pt>
                <c:pt idx="10">
                  <c:v>-2.5</c:v>
                </c:pt>
                <c:pt idx="11">
                  <c:v>-2</c:v>
                </c:pt>
                <c:pt idx="12">
                  <c:v>-1.5</c:v>
                </c:pt>
                <c:pt idx="13">
                  <c:v>-1</c:v>
                </c:pt>
                <c:pt idx="14">
                  <c:v>-0.5</c:v>
                </c:pt>
                <c:pt idx="15">
                  <c:v>0</c:v>
                </c:pt>
                <c:pt idx="16">
                  <c:v>0.5</c:v>
                </c:pt>
                <c:pt idx="17">
                  <c:v>1</c:v>
                </c:pt>
                <c:pt idx="18">
                  <c:v>1.5</c:v>
                </c:pt>
                <c:pt idx="19">
                  <c:v>2</c:v>
                </c:pt>
                <c:pt idx="20">
                  <c:v>2.5</c:v>
                </c:pt>
                <c:pt idx="21">
                  <c:v>3</c:v>
                </c:pt>
                <c:pt idx="22">
                  <c:v>3.5</c:v>
                </c:pt>
                <c:pt idx="23">
                  <c:v>4</c:v>
                </c:pt>
                <c:pt idx="24">
                  <c:v>4.5</c:v>
                </c:pt>
                <c:pt idx="25">
                  <c:v>5</c:v>
                </c:pt>
                <c:pt idx="26">
                  <c:v>5.5</c:v>
                </c:pt>
                <c:pt idx="27">
                  <c:v>6</c:v>
                </c:pt>
                <c:pt idx="28">
                  <c:v>6.5</c:v>
                </c:pt>
                <c:pt idx="29">
                  <c:v>7</c:v>
                </c:pt>
                <c:pt idx="30">
                  <c:v>7.5</c:v>
                </c:pt>
                <c:pt idx="31">
                  <c:v>8</c:v>
                </c:pt>
              </c:numCache>
            </c:numRef>
          </c:cat>
          <c:val>
            <c:numRef>
              <c:f>'Neumáticos de 2022 (V. Sep21)'!$E$62:$AJ$62</c:f>
              <c:numCache>
                <c:formatCode>0.00E+00</c:formatCode>
                <c:ptCount val="32"/>
                <c:pt idx="0">
                  <c:v>7.9190597898204299E-10</c:v>
                </c:pt>
                <c:pt idx="1">
                  <c:v>6.6805338511283402E-10</c:v>
                </c:pt>
                <c:pt idx="2">
                  <c:v>5.6296633576927495E-10</c:v>
                </c:pt>
                <c:pt idx="3">
                  <c:v>4.8790415766670202E-10</c:v>
                </c:pt>
                <c:pt idx="4">
                  <c:v>4.2034819737438899E-10</c:v>
                </c:pt>
                <c:pt idx="5">
                  <c:v>3.6667874003058897E-10</c:v>
                </c:pt>
                <c:pt idx="6">
                  <c:v>3.07004308439517E-10</c:v>
                </c:pt>
                <c:pt idx="7">
                  <c:v>2.5633733822073001E-10</c:v>
                </c:pt>
                <c:pt idx="8">
                  <c:v>2.10924720468234E-10</c:v>
                </c:pt>
                <c:pt idx="9">
                  <c:v>1.6588741360668301E-10</c:v>
                </c:pt>
                <c:pt idx="10">
                  <c:v>1.3135881167950501E-10</c:v>
                </c:pt>
                <c:pt idx="11">
                  <c:v>1.08089536467699E-10</c:v>
                </c:pt>
                <c:pt idx="12">
                  <c:v>8.7072126598984503E-11</c:v>
                </c:pt>
                <c:pt idx="13">
                  <c:v>7.5812799883590907E-11</c:v>
                </c:pt>
                <c:pt idx="14">
                  <c:v>7.1309069197434903E-11</c:v>
                </c:pt>
                <c:pt idx="15">
                  <c:v>6.9432514744876197E-11</c:v>
                </c:pt>
                <c:pt idx="16">
                  <c:v>7.0558447416417896E-11</c:v>
                </c:pt>
                <c:pt idx="17">
                  <c:v>7.3185623650003509E-11</c:v>
                </c:pt>
                <c:pt idx="18">
                  <c:v>7.80646652266734E-11</c:v>
                </c:pt>
                <c:pt idx="19">
                  <c:v>8.5195572146411398E-11</c:v>
                </c:pt>
                <c:pt idx="20">
                  <c:v>9.5328966190265997E-11</c:v>
                </c:pt>
                <c:pt idx="21">
                  <c:v>1.10716712701731E-10</c:v>
                </c:pt>
                <c:pt idx="22">
                  <c:v>1.26479770102395E-10</c:v>
                </c:pt>
                <c:pt idx="23">
                  <c:v>1.4299344928494E-10</c:v>
                </c:pt>
                <c:pt idx="24">
                  <c:v>1.6100837202957301E-10</c:v>
                </c:pt>
                <c:pt idx="25">
                  <c:v>1.9028262148956002E-10</c:v>
                </c:pt>
                <c:pt idx="26">
                  <c:v>2.2818902143181401E-10</c:v>
                </c:pt>
                <c:pt idx="27">
                  <c:v>2.83735033227702E-10</c:v>
                </c:pt>
                <c:pt idx="28">
                  <c:v>3.6667874003058897E-10</c:v>
                </c:pt>
                <c:pt idx="29">
                  <c:v>4.8039793985646901E-10</c:v>
                </c:pt>
                <c:pt idx="30">
                  <c:v>5.5170700905388505E-10</c:v>
                </c:pt>
                <c:pt idx="31">
                  <c:v>6.2301607825134597E-10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42F-4D0A-BD20-73EA58F38AC3}"/>
            </c:ext>
          </c:extLst>
        </c:ser>
        <c:ser>
          <c:idx val="9"/>
          <c:order val="2"/>
          <c:tx>
            <c:strRef>
              <c:f>'Neumáticos de 2022 (V. Sep21)'!$D$63</c:f>
              <c:strCache>
                <c:ptCount val="1"/>
                <c:pt idx="0">
                  <c:v>C3</c:v>
                </c:pt>
              </c:strCache>
            </c:strRef>
          </c:tx>
          <c:marker>
            <c:symbol val="none"/>
          </c:marker>
          <c:cat>
            <c:numRef>
              <c:f>'Neumáticos de 2022 (V. Sep21)'!$E$60:$AJ$60</c:f>
              <c:numCache>
                <c:formatCode>General</c:formatCode>
                <c:ptCount val="32"/>
                <c:pt idx="0">
                  <c:v>-7.5</c:v>
                </c:pt>
                <c:pt idx="1">
                  <c:v>-7</c:v>
                </c:pt>
                <c:pt idx="2">
                  <c:v>-6.5</c:v>
                </c:pt>
                <c:pt idx="3">
                  <c:v>-6</c:v>
                </c:pt>
                <c:pt idx="4">
                  <c:v>-5.5</c:v>
                </c:pt>
                <c:pt idx="5">
                  <c:v>-5</c:v>
                </c:pt>
                <c:pt idx="6">
                  <c:v>-4.5</c:v>
                </c:pt>
                <c:pt idx="7">
                  <c:v>-4</c:v>
                </c:pt>
                <c:pt idx="8">
                  <c:v>-3.5</c:v>
                </c:pt>
                <c:pt idx="9">
                  <c:v>-3</c:v>
                </c:pt>
                <c:pt idx="10">
                  <c:v>-2.5</c:v>
                </c:pt>
                <c:pt idx="11">
                  <c:v>-2</c:v>
                </c:pt>
                <c:pt idx="12">
                  <c:v>-1.5</c:v>
                </c:pt>
                <c:pt idx="13">
                  <c:v>-1</c:v>
                </c:pt>
                <c:pt idx="14">
                  <c:v>-0.5</c:v>
                </c:pt>
                <c:pt idx="15">
                  <c:v>0</c:v>
                </c:pt>
                <c:pt idx="16">
                  <c:v>0.5</c:v>
                </c:pt>
                <c:pt idx="17">
                  <c:v>1</c:v>
                </c:pt>
                <c:pt idx="18">
                  <c:v>1.5</c:v>
                </c:pt>
                <c:pt idx="19">
                  <c:v>2</c:v>
                </c:pt>
                <c:pt idx="20">
                  <c:v>2.5</c:v>
                </c:pt>
                <c:pt idx="21">
                  <c:v>3</c:v>
                </c:pt>
                <c:pt idx="22">
                  <c:v>3.5</c:v>
                </c:pt>
                <c:pt idx="23">
                  <c:v>4</c:v>
                </c:pt>
                <c:pt idx="24">
                  <c:v>4.5</c:v>
                </c:pt>
                <c:pt idx="25">
                  <c:v>5</c:v>
                </c:pt>
                <c:pt idx="26">
                  <c:v>5.5</c:v>
                </c:pt>
                <c:pt idx="27">
                  <c:v>6</c:v>
                </c:pt>
                <c:pt idx="28">
                  <c:v>6.5</c:v>
                </c:pt>
                <c:pt idx="29">
                  <c:v>7</c:v>
                </c:pt>
                <c:pt idx="30">
                  <c:v>7.5</c:v>
                </c:pt>
                <c:pt idx="31">
                  <c:v>8</c:v>
                </c:pt>
              </c:numCache>
            </c:numRef>
          </c:cat>
          <c:val>
            <c:numRef>
              <c:f>'Neumáticos de 2022 (V. Sep21)'!$E$63:$AJ$63</c:f>
              <c:numCache>
                <c:formatCode>0.00E+00</c:formatCode>
                <c:ptCount val="32"/>
                <c:pt idx="0">
                  <c:v>1.2670495663712402E-9</c:v>
                </c:pt>
                <c:pt idx="1">
                  <c:v>1.0688854161805199E-9</c:v>
                </c:pt>
                <c:pt idx="2">
                  <c:v>9.0074613723084011E-10</c:v>
                </c:pt>
                <c:pt idx="3">
                  <c:v>7.8064665226672495E-10</c:v>
                </c:pt>
                <c:pt idx="4">
                  <c:v>6.7255711579902604E-10</c:v>
                </c:pt>
                <c:pt idx="5">
                  <c:v>5.8668598404894596E-10</c:v>
                </c:pt>
                <c:pt idx="6">
                  <c:v>4.9120689350322901E-10</c:v>
                </c:pt>
                <c:pt idx="7">
                  <c:v>4.1013974115316802E-10</c:v>
                </c:pt>
                <c:pt idx="8">
                  <c:v>3.37479552749178E-10</c:v>
                </c:pt>
                <c:pt idx="9">
                  <c:v>2.6541986177069099E-10</c:v>
                </c:pt>
                <c:pt idx="10">
                  <c:v>2.1017409868720799E-10</c:v>
                </c:pt>
                <c:pt idx="11">
                  <c:v>1.7294325834832199E-10</c:v>
                </c:pt>
                <c:pt idx="12">
                  <c:v>1.3931540255837701E-10</c:v>
                </c:pt>
                <c:pt idx="13">
                  <c:v>1.21300479813744E-10</c:v>
                </c:pt>
                <c:pt idx="14">
                  <c:v>1.14094510715898E-10</c:v>
                </c:pt>
                <c:pt idx="15">
                  <c:v>1.1109202359180301E-10</c:v>
                </c:pt>
                <c:pt idx="16">
                  <c:v>1.12893515866269E-10</c:v>
                </c:pt>
                <c:pt idx="17">
                  <c:v>1.17096997840002E-10</c:v>
                </c:pt>
                <c:pt idx="18">
                  <c:v>1.2490346436267601E-10</c:v>
                </c:pt>
                <c:pt idx="19">
                  <c:v>1.3631291543425501E-10</c:v>
                </c:pt>
                <c:pt idx="20">
                  <c:v>1.5252634590442201E-10</c:v>
                </c:pt>
                <c:pt idx="21">
                  <c:v>1.7714674032276601E-10</c:v>
                </c:pt>
                <c:pt idx="22">
                  <c:v>2.0236763216383201E-10</c:v>
                </c:pt>
                <c:pt idx="23">
                  <c:v>2.2878951885590401E-10</c:v>
                </c:pt>
                <c:pt idx="24">
                  <c:v>2.5761339524731504E-10</c:v>
                </c:pt>
                <c:pt idx="25">
                  <c:v>3.0445219438329599E-10</c:v>
                </c:pt>
                <c:pt idx="26">
                  <c:v>3.6510243429090604E-10</c:v>
                </c:pt>
                <c:pt idx="27">
                  <c:v>4.5397605316432505E-10</c:v>
                </c:pt>
                <c:pt idx="28">
                  <c:v>5.8668598404894596E-10</c:v>
                </c:pt>
                <c:pt idx="29">
                  <c:v>7.6863670377035409E-10</c:v>
                </c:pt>
                <c:pt idx="30">
                  <c:v>8.8273121448621604E-10</c:v>
                </c:pt>
                <c:pt idx="31">
                  <c:v>9.9682572520215016E-10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142F-4D0A-BD20-73EA58F38AC3}"/>
            </c:ext>
          </c:extLst>
        </c:ser>
        <c:ser>
          <c:idx val="10"/>
          <c:order val="3"/>
          <c:tx>
            <c:strRef>
              <c:f>'Neumáticos de 2022 (V. Sep21)'!$D$64</c:f>
              <c:strCache>
                <c:ptCount val="1"/>
                <c:pt idx="0">
                  <c:v>C4</c:v>
                </c:pt>
              </c:strCache>
            </c:strRef>
          </c:tx>
          <c:marker>
            <c:symbol val="none"/>
          </c:marker>
          <c:cat>
            <c:numRef>
              <c:f>'Neumáticos de 2022 (V. Sep21)'!$E$60:$AJ$60</c:f>
              <c:numCache>
                <c:formatCode>General</c:formatCode>
                <c:ptCount val="32"/>
                <c:pt idx="0">
                  <c:v>-7.5</c:v>
                </c:pt>
                <c:pt idx="1">
                  <c:v>-7</c:v>
                </c:pt>
                <c:pt idx="2">
                  <c:v>-6.5</c:v>
                </c:pt>
                <c:pt idx="3">
                  <c:v>-6</c:v>
                </c:pt>
                <c:pt idx="4">
                  <c:v>-5.5</c:v>
                </c:pt>
                <c:pt idx="5">
                  <c:v>-5</c:v>
                </c:pt>
                <c:pt idx="6">
                  <c:v>-4.5</c:v>
                </c:pt>
                <c:pt idx="7">
                  <c:v>-4</c:v>
                </c:pt>
                <c:pt idx="8">
                  <c:v>-3.5</c:v>
                </c:pt>
                <c:pt idx="9">
                  <c:v>-3</c:v>
                </c:pt>
                <c:pt idx="10">
                  <c:v>-2.5</c:v>
                </c:pt>
                <c:pt idx="11">
                  <c:v>-2</c:v>
                </c:pt>
                <c:pt idx="12">
                  <c:v>-1.5</c:v>
                </c:pt>
                <c:pt idx="13">
                  <c:v>-1</c:v>
                </c:pt>
                <c:pt idx="14">
                  <c:v>-0.5</c:v>
                </c:pt>
                <c:pt idx="15">
                  <c:v>0</c:v>
                </c:pt>
                <c:pt idx="16">
                  <c:v>0.5</c:v>
                </c:pt>
                <c:pt idx="17">
                  <c:v>1</c:v>
                </c:pt>
                <c:pt idx="18">
                  <c:v>1.5</c:v>
                </c:pt>
                <c:pt idx="19">
                  <c:v>2</c:v>
                </c:pt>
                <c:pt idx="20">
                  <c:v>2.5</c:v>
                </c:pt>
                <c:pt idx="21">
                  <c:v>3</c:v>
                </c:pt>
                <c:pt idx="22">
                  <c:v>3.5</c:v>
                </c:pt>
                <c:pt idx="23">
                  <c:v>4</c:v>
                </c:pt>
                <c:pt idx="24">
                  <c:v>4.5</c:v>
                </c:pt>
                <c:pt idx="25">
                  <c:v>5</c:v>
                </c:pt>
                <c:pt idx="26">
                  <c:v>5.5</c:v>
                </c:pt>
                <c:pt idx="27">
                  <c:v>6</c:v>
                </c:pt>
                <c:pt idx="28">
                  <c:v>6.5</c:v>
                </c:pt>
                <c:pt idx="29">
                  <c:v>7</c:v>
                </c:pt>
                <c:pt idx="30">
                  <c:v>7.5</c:v>
                </c:pt>
                <c:pt idx="31">
                  <c:v>8</c:v>
                </c:pt>
              </c:numCache>
            </c:numRef>
          </c:cat>
          <c:val>
            <c:numRef>
              <c:f>'Neumáticos de 2022 (V. Sep21)'!$E$64:$AJ$64</c:f>
              <c:numCache>
                <c:formatCode>0.00E+00</c:formatCode>
                <c:ptCount val="32"/>
                <c:pt idx="0">
                  <c:v>2.0272793061940201E-9</c:v>
                </c:pt>
                <c:pt idx="1">
                  <c:v>1.7102166658888499E-9</c:v>
                </c:pt>
                <c:pt idx="2">
                  <c:v>1.44119381956938E-9</c:v>
                </c:pt>
                <c:pt idx="3">
                  <c:v>1.2490346436267601E-9</c:v>
                </c:pt>
                <c:pt idx="4">
                  <c:v>1.0760913852784201E-9</c:v>
                </c:pt>
                <c:pt idx="5">
                  <c:v>9.3869757447830993E-10</c:v>
                </c:pt>
                <c:pt idx="6">
                  <c:v>7.8593102960517008E-10</c:v>
                </c:pt>
                <c:pt idx="7">
                  <c:v>6.5622358584506692E-10</c:v>
                </c:pt>
                <c:pt idx="8">
                  <c:v>5.3996728439868297E-10</c:v>
                </c:pt>
                <c:pt idx="9">
                  <c:v>4.2467177883310201E-10</c:v>
                </c:pt>
                <c:pt idx="10">
                  <c:v>3.3627855789953101E-10</c:v>
                </c:pt>
                <c:pt idx="11">
                  <c:v>2.76709213357317E-10</c:v>
                </c:pt>
                <c:pt idx="12">
                  <c:v>2.2290464409340502E-10</c:v>
                </c:pt>
                <c:pt idx="13">
                  <c:v>1.9408076770199401E-10</c:v>
                </c:pt>
                <c:pt idx="14">
                  <c:v>1.82551217145435E-10</c:v>
                </c:pt>
                <c:pt idx="15">
                  <c:v>1.7774723774688299E-10</c:v>
                </c:pt>
                <c:pt idx="16">
                  <c:v>1.8062962538603401E-10</c:v>
                </c:pt>
                <c:pt idx="17">
                  <c:v>1.87355196544005E-10</c:v>
                </c:pt>
                <c:pt idx="18">
                  <c:v>1.99845542980278E-10</c:v>
                </c:pt>
                <c:pt idx="19">
                  <c:v>2.1810066469480801E-10</c:v>
                </c:pt>
                <c:pt idx="20">
                  <c:v>2.4404215344707697E-10</c:v>
                </c:pt>
                <c:pt idx="21">
                  <c:v>2.8343478451642203E-10</c:v>
                </c:pt>
                <c:pt idx="22">
                  <c:v>3.23788211462133E-10</c:v>
                </c:pt>
                <c:pt idx="23">
                  <c:v>3.6606323016945001E-10</c:v>
                </c:pt>
                <c:pt idx="24">
                  <c:v>4.1218143239570404E-10</c:v>
                </c:pt>
                <c:pt idx="25">
                  <c:v>4.8712351101327008E-10</c:v>
                </c:pt>
                <c:pt idx="26">
                  <c:v>5.84163894865446E-10</c:v>
                </c:pt>
                <c:pt idx="27">
                  <c:v>7.2636168506292003E-10</c:v>
                </c:pt>
                <c:pt idx="28">
                  <c:v>9.3869757447830993E-10</c:v>
                </c:pt>
                <c:pt idx="29">
                  <c:v>1.22981872603257E-9</c:v>
                </c:pt>
                <c:pt idx="30">
                  <c:v>1.41236994317796E-9</c:v>
                </c:pt>
                <c:pt idx="31">
                  <c:v>1.5949211603234399E-9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142F-4D0A-BD20-73EA58F38AC3}"/>
            </c:ext>
          </c:extLst>
        </c:ser>
        <c:ser>
          <c:idx val="11"/>
          <c:order val="4"/>
          <c:tx>
            <c:strRef>
              <c:f>'Neumáticos de 2022 (V. Sep21)'!$D$65</c:f>
              <c:strCache>
                <c:ptCount val="1"/>
                <c:pt idx="0">
                  <c:v>C5</c:v>
                </c:pt>
              </c:strCache>
            </c:strRef>
          </c:tx>
          <c:marker>
            <c:symbol val="none"/>
          </c:marker>
          <c:cat>
            <c:numRef>
              <c:f>'Neumáticos de 2022 (V. Sep21)'!$E$60:$AJ$60</c:f>
              <c:numCache>
                <c:formatCode>General</c:formatCode>
                <c:ptCount val="32"/>
                <c:pt idx="0">
                  <c:v>-7.5</c:v>
                </c:pt>
                <c:pt idx="1">
                  <c:v>-7</c:v>
                </c:pt>
                <c:pt idx="2">
                  <c:v>-6.5</c:v>
                </c:pt>
                <c:pt idx="3">
                  <c:v>-6</c:v>
                </c:pt>
                <c:pt idx="4">
                  <c:v>-5.5</c:v>
                </c:pt>
                <c:pt idx="5">
                  <c:v>-5</c:v>
                </c:pt>
                <c:pt idx="6">
                  <c:v>-4.5</c:v>
                </c:pt>
                <c:pt idx="7">
                  <c:v>-4</c:v>
                </c:pt>
                <c:pt idx="8">
                  <c:v>-3.5</c:v>
                </c:pt>
                <c:pt idx="9">
                  <c:v>-3</c:v>
                </c:pt>
                <c:pt idx="10">
                  <c:v>-2.5</c:v>
                </c:pt>
                <c:pt idx="11">
                  <c:v>-2</c:v>
                </c:pt>
                <c:pt idx="12">
                  <c:v>-1.5</c:v>
                </c:pt>
                <c:pt idx="13">
                  <c:v>-1</c:v>
                </c:pt>
                <c:pt idx="14">
                  <c:v>-0.5</c:v>
                </c:pt>
                <c:pt idx="15">
                  <c:v>0</c:v>
                </c:pt>
                <c:pt idx="16">
                  <c:v>0.5</c:v>
                </c:pt>
                <c:pt idx="17">
                  <c:v>1</c:v>
                </c:pt>
                <c:pt idx="18">
                  <c:v>1.5</c:v>
                </c:pt>
                <c:pt idx="19">
                  <c:v>2</c:v>
                </c:pt>
                <c:pt idx="20">
                  <c:v>2.5</c:v>
                </c:pt>
                <c:pt idx="21">
                  <c:v>3</c:v>
                </c:pt>
                <c:pt idx="22">
                  <c:v>3.5</c:v>
                </c:pt>
                <c:pt idx="23">
                  <c:v>4</c:v>
                </c:pt>
                <c:pt idx="24">
                  <c:v>4.5</c:v>
                </c:pt>
                <c:pt idx="25">
                  <c:v>5</c:v>
                </c:pt>
                <c:pt idx="26">
                  <c:v>5.5</c:v>
                </c:pt>
                <c:pt idx="27">
                  <c:v>6</c:v>
                </c:pt>
                <c:pt idx="28">
                  <c:v>6.5</c:v>
                </c:pt>
                <c:pt idx="29">
                  <c:v>7</c:v>
                </c:pt>
                <c:pt idx="30">
                  <c:v>7.5</c:v>
                </c:pt>
                <c:pt idx="31">
                  <c:v>8</c:v>
                </c:pt>
              </c:numCache>
            </c:numRef>
          </c:cat>
          <c:val>
            <c:numRef>
              <c:f>'Neumáticos de 2022 (V. Sep21)'!$E$65:$AJ$65</c:f>
              <c:numCache>
                <c:formatCode>0.00E+00</c:formatCode>
                <c:ptCount val="32"/>
                <c:pt idx="0">
                  <c:v>3.2436468899104503E-9</c:v>
                </c:pt>
                <c:pt idx="1">
                  <c:v>2.7363466654221602E-9</c:v>
                </c:pt>
                <c:pt idx="2">
                  <c:v>2.3059101113109901E-9</c:v>
                </c:pt>
                <c:pt idx="3">
                  <c:v>1.9984554298027801E-9</c:v>
                </c:pt>
                <c:pt idx="4">
                  <c:v>1.72174621644549E-9</c:v>
                </c:pt>
                <c:pt idx="5">
                  <c:v>1.50191611916526E-9</c:v>
                </c:pt>
                <c:pt idx="6">
                  <c:v>1.25748964736829E-9</c:v>
                </c:pt>
                <c:pt idx="7">
                  <c:v>1.0499577373521E-9</c:v>
                </c:pt>
                <c:pt idx="8">
                  <c:v>8.6394765503789107E-10</c:v>
                </c:pt>
                <c:pt idx="9">
                  <c:v>6.794748461329651E-10</c:v>
                </c:pt>
                <c:pt idx="10">
                  <c:v>5.3804569263924604E-10</c:v>
                </c:pt>
                <c:pt idx="11">
                  <c:v>4.4273474137170901E-10</c:v>
                </c:pt>
                <c:pt idx="12">
                  <c:v>3.5664743054944798E-10</c:v>
                </c:pt>
                <c:pt idx="13">
                  <c:v>3.10529228323194E-10</c:v>
                </c:pt>
                <c:pt idx="14">
                  <c:v>2.9208194743269601E-10</c:v>
                </c:pt>
                <c:pt idx="15">
                  <c:v>2.8439558039501103E-10</c:v>
                </c:pt>
                <c:pt idx="16">
                  <c:v>2.89007400617658E-10</c:v>
                </c:pt>
                <c:pt idx="17">
                  <c:v>2.9976831447040798E-10</c:v>
                </c:pt>
                <c:pt idx="18">
                  <c:v>3.1975286876844302E-10</c:v>
                </c:pt>
                <c:pt idx="19">
                  <c:v>3.4896106351169103E-10</c:v>
                </c:pt>
                <c:pt idx="20">
                  <c:v>3.9046744551532498E-10</c:v>
                </c:pt>
                <c:pt idx="21">
                  <c:v>4.5349565522627698E-10</c:v>
                </c:pt>
                <c:pt idx="22">
                  <c:v>5.1806113833941101E-10</c:v>
                </c:pt>
                <c:pt idx="23">
                  <c:v>5.8570116827112003E-10</c:v>
                </c:pt>
                <c:pt idx="24">
                  <c:v>6.5949029183312996E-10</c:v>
                </c:pt>
                <c:pt idx="25">
                  <c:v>7.7939761762123201E-10</c:v>
                </c:pt>
                <c:pt idx="26">
                  <c:v>9.3466223178471017E-10</c:v>
                </c:pt>
                <c:pt idx="27">
                  <c:v>1.16217869610069E-9</c:v>
                </c:pt>
                <c:pt idx="28">
                  <c:v>1.50191611916526E-9</c:v>
                </c:pt>
                <c:pt idx="29">
                  <c:v>1.9677099616521302E-9</c:v>
                </c:pt>
                <c:pt idx="30">
                  <c:v>2.2597919090847E-9</c:v>
                </c:pt>
                <c:pt idx="31">
                  <c:v>2.5518738565175399E-9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142F-4D0A-BD20-73EA58F38AC3}"/>
            </c:ext>
          </c:extLst>
        </c:ser>
        <c:ser>
          <c:idx val="12"/>
          <c:order val="5"/>
          <c:tx>
            <c:strRef>
              <c:f>'Neumáticos de 2022 (V. Sep21)'!$D$66</c:f>
              <c:strCache>
                <c:ptCount val="1"/>
                <c:pt idx="0">
                  <c:v>INT</c:v>
                </c:pt>
              </c:strCache>
            </c:strRef>
          </c:tx>
          <c:marker>
            <c:symbol val="none"/>
          </c:marker>
          <c:cat>
            <c:numRef>
              <c:f>'Neumáticos de 2022 (V. Sep21)'!$E$60:$AJ$60</c:f>
              <c:numCache>
                <c:formatCode>General</c:formatCode>
                <c:ptCount val="32"/>
                <c:pt idx="0">
                  <c:v>-7.5</c:v>
                </c:pt>
                <c:pt idx="1">
                  <c:v>-7</c:v>
                </c:pt>
                <c:pt idx="2">
                  <c:v>-6.5</c:v>
                </c:pt>
                <c:pt idx="3">
                  <c:v>-6</c:v>
                </c:pt>
                <c:pt idx="4">
                  <c:v>-5.5</c:v>
                </c:pt>
                <c:pt idx="5">
                  <c:v>-5</c:v>
                </c:pt>
                <c:pt idx="6">
                  <c:v>-4.5</c:v>
                </c:pt>
                <c:pt idx="7">
                  <c:v>-4</c:v>
                </c:pt>
                <c:pt idx="8">
                  <c:v>-3.5</c:v>
                </c:pt>
                <c:pt idx="9">
                  <c:v>-3</c:v>
                </c:pt>
                <c:pt idx="10">
                  <c:v>-2.5</c:v>
                </c:pt>
                <c:pt idx="11">
                  <c:v>-2</c:v>
                </c:pt>
                <c:pt idx="12">
                  <c:v>-1.5</c:v>
                </c:pt>
                <c:pt idx="13">
                  <c:v>-1</c:v>
                </c:pt>
                <c:pt idx="14">
                  <c:v>-0.5</c:v>
                </c:pt>
                <c:pt idx="15">
                  <c:v>0</c:v>
                </c:pt>
                <c:pt idx="16">
                  <c:v>0.5</c:v>
                </c:pt>
                <c:pt idx="17">
                  <c:v>1</c:v>
                </c:pt>
                <c:pt idx="18">
                  <c:v>1.5</c:v>
                </c:pt>
                <c:pt idx="19">
                  <c:v>2</c:v>
                </c:pt>
                <c:pt idx="20">
                  <c:v>2.5</c:v>
                </c:pt>
                <c:pt idx="21">
                  <c:v>3</c:v>
                </c:pt>
                <c:pt idx="22">
                  <c:v>3.5</c:v>
                </c:pt>
                <c:pt idx="23">
                  <c:v>4</c:v>
                </c:pt>
                <c:pt idx="24">
                  <c:v>4.5</c:v>
                </c:pt>
                <c:pt idx="25">
                  <c:v>5</c:v>
                </c:pt>
                <c:pt idx="26">
                  <c:v>5.5</c:v>
                </c:pt>
                <c:pt idx="27">
                  <c:v>6</c:v>
                </c:pt>
                <c:pt idx="28">
                  <c:v>6.5</c:v>
                </c:pt>
                <c:pt idx="29">
                  <c:v>7</c:v>
                </c:pt>
                <c:pt idx="30">
                  <c:v>7.5</c:v>
                </c:pt>
                <c:pt idx="31">
                  <c:v>8</c:v>
                </c:pt>
              </c:numCache>
            </c:numRef>
          </c:cat>
          <c:val>
            <c:numRef>
              <c:f>'Neumáticos de 2022 (V. Sep21)'!$E$66:$AJ$66</c:f>
              <c:numCache>
                <c:formatCode>0.00E+00</c:formatCode>
                <c:ptCount val="32"/>
                <c:pt idx="0">
                  <c:v>3.7120592764783347E-10</c:v>
                </c:pt>
                <c:pt idx="1">
                  <c:v>3.1315002427163925E-10</c:v>
                </c:pt>
                <c:pt idx="2">
                  <c:v>2.6389046989184849E-10</c:v>
                </c:pt>
                <c:pt idx="3">
                  <c:v>2.2870507390626823E-10</c:v>
                </c:pt>
                <c:pt idx="4">
                  <c:v>1.9703821751924402E-10</c:v>
                </c:pt>
                <c:pt idx="5">
                  <c:v>1.7188065938933774E-10</c:v>
                </c:pt>
                <c:pt idx="6">
                  <c:v>1.4390826958102275E-10</c:v>
                </c:pt>
                <c:pt idx="7">
                  <c:v>1.201581272909655E-10</c:v>
                </c:pt>
                <c:pt idx="8">
                  <c:v>9.8870962719483005E-11</c:v>
                </c:pt>
                <c:pt idx="9">
                  <c:v>7.7759725128133509E-11</c:v>
                </c:pt>
                <c:pt idx="10">
                  <c:v>6.1574442974766454E-11</c:v>
                </c:pt>
                <c:pt idx="11">
                  <c:v>5.0666970219234741E-11</c:v>
                </c:pt>
                <c:pt idx="12">
                  <c:v>4.0815059343273904E-11</c:v>
                </c:pt>
                <c:pt idx="13">
                  <c:v>3.5537249945433153E-11</c:v>
                </c:pt>
                <c:pt idx="14">
                  <c:v>3.3426126186297528E-11</c:v>
                </c:pt>
                <c:pt idx="15">
                  <c:v>3.254649128666055E-11</c:v>
                </c:pt>
                <c:pt idx="16">
                  <c:v>3.3074272226445972E-11</c:v>
                </c:pt>
                <c:pt idx="17">
                  <c:v>3.4305761085939223E-11</c:v>
                </c:pt>
                <c:pt idx="18">
                  <c:v>3.6592811825003325E-11</c:v>
                </c:pt>
                <c:pt idx="19">
                  <c:v>3.9935424443630173E-11</c:v>
                </c:pt>
                <c:pt idx="20">
                  <c:v>4.4685452901685495E-11</c:v>
                </c:pt>
                <c:pt idx="21">
                  <c:v>5.1898459078935906E-11</c:v>
                </c:pt>
                <c:pt idx="22">
                  <c:v>5.9287392235498491E-11</c:v>
                </c:pt>
                <c:pt idx="23">
                  <c:v>6.7028179352313596E-11</c:v>
                </c:pt>
                <c:pt idx="24">
                  <c:v>7.5472674388861488E-11</c:v>
                </c:pt>
                <c:pt idx="25">
                  <c:v>8.919497882323126E-11</c:v>
                </c:pt>
                <c:pt idx="26">
                  <c:v>1.0696360379616451E-10</c:v>
                </c:pt>
                <c:pt idx="27">
                  <c:v>1.3300079682548699E-10</c:v>
                </c:pt>
                <c:pt idx="28">
                  <c:v>1.7188065938933774E-10</c:v>
                </c:pt>
                <c:pt idx="29">
                  <c:v>2.2518653430771897E-10</c:v>
                </c:pt>
                <c:pt idx="30">
                  <c:v>2.5861266049400778E-10</c:v>
                </c:pt>
                <c:pt idx="31">
                  <c:v>2.9203878668031673E-10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142F-4D0A-BD20-73EA58F38AC3}"/>
            </c:ext>
          </c:extLst>
        </c:ser>
        <c:ser>
          <c:idx val="13"/>
          <c:order val="6"/>
          <c:tx>
            <c:strRef>
              <c:f>'Neumáticos de 2022 (V. Sep21)'!$D$67</c:f>
              <c:strCache>
                <c:ptCount val="1"/>
                <c:pt idx="0">
                  <c:v>WET</c:v>
                </c:pt>
              </c:strCache>
            </c:strRef>
          </c:tx>
          <c:marker>
            <c:symbol val="none"/>
          </c:marker>
          <c:cat>
            <c:numRef>
              <c:f>'Neumáticos de 2022 (V. Sep21)'!$E$60:$AJ$60</c:f>
              <c:numCache>
                <c:formatCode>General</c:formatCode>
                <c:ptCount val="32"/>
                <c:pt idx="0">
                  <c:v>-7.5</c:v>
                </c:pt>
                <c:pt idx="1">
                  <c:v>-7</c:v>
                </c:pt>
                <c:pt idx="2">
                  <c:v>-6.5</c:v>
                </c:pt>
                <c:pt idx="3">
                  <c:v>-6</c:v>
                </c:pt>
                <c:pt idx="4">
                  <c:v>-5.5</c:v>
                </c:pt>
                <c:pt idx="5">
                  <c:v>-5</c:v>
                </c:pt>
                <c:pt idx="6">
                  <c:v>-4.5</c:v>
                </c:pt>
                <c:pt idx="7">
                  <c:v>-4</c:v>
                </c:pt>
                <c:pt idx="8">
                  <c:v>-3.5</c:v>
                </c:pt>
                <c:pt idx="9">
                  <c:v>-3</c:v>
                </c:pt>
                <c:pt idx="10">
                  <c:v>-2.5</c:v>
                </c:pt>
                <c:pt idx="11">
                  <c:v>-2</c:v>
                </c:pt>
                <c:pt idx="12">
                  <c:v>-1.5</c:v>
                </c:pt>
                <c:pt idx="13">
                  <c:v>-1</c:v>
                </c:pt>
                <c:pt idx="14">
                  <c:v>-0.5</c:v>
                </c:pt>
                <c:pt idx="15">
                  <c:v>0</c:v>
                </c:pt>
                <c:pt idx="16">
                  <c:v>0.5</c:v>
                </c:pt>
                <c:pt idx="17">
                  <c:v>1</c:v>
                </c:pt>
                <c:pt idx="18">
                  <c:v>1.5</c:v>
                </c:pt>
                <c:pt idx="19">
                  <c:v>2</c:v>
                </c:pt>
                <c:pt idx="20">
                  <c:v>2.5</c:v>
                </c:pt>
                <c:pt idx="21">
                  <c:v>3</c:v>
                </c:pt>
                <c:pt idx="22">
                  <c:v>3.5</c:v>
                </c:pt>
                <c:pt idx="23">
                  <c:v>4</c:v>
                </c:pt>
                <c:pt idx="24">
                  <c:v>4.5</c:v>
                </c:pt>
                <c:pt idx="25">
                  <c:v>5</c:v>
                </c:pt>
                <c:pt idx="26">
                  <c:v>5.5</c:v>
                </c:pt>
                <c:pt idx="27">
                  <c:v>6</c:v>
                </c:pt>
                <c:pt idx="28">
                  <c:v>6.5</c:v>
                </c:pt>
                <c:pt idx="29">
                  <c:v>7</c:v>
                </c:pt>
                <c:pt idx="30">
                  <c:v>7.5</c:v>
                </c:pt>
                <c:pt idx="31">
                  <c:v>8</c:v>
                </c:pt>
              </c:numCache>
            </c:numRef>
          </c:cat>
          <c:val>
            <c:numRef>
              <c:f>'Neumáticos de 2022 (V. Sep21)'!$E$67:$AJ$67</c:f>
              <c:numCache>
                <c:formatCode>0.00E+00</c:formatCode>
                <c:ptCount val="32"/>
                <c:pt idx="0">
                  <c:v>5.9392948423653361E-10</c:v>
                </c:pt>
                <c:pt idx="1">
                  <c:v>5.010400388346228E-10</c:v>
                </c:pt>
                <c:pt idx="2">
                  <c:v>4.2222475182695761E-10</c:v>
                </c:pt>
                <c:pt idx="3">
                  <c:v>3.6592811825002915E-10</c:v>
                </c:pt>
                <c:pt idx="4">
                  <c:v>3.1526114803079042E-10</c:v>
                </c:pt>
                <c:pt idx="5">
                  <c:v>2.750090550229404E-10</c:v>
                </c:pt>
                <c:pt idx="6">
                  <c:v>2.302532313296364E-10</c:v>
                </c:pt>
                <c:pt idx="7">
                  <c:v>1.9225300366554481E-10</c:v>
                </c:pt>
                <c:pt idx="8">
                  <c:v>1.5819354035117281E-10</c:v>
                </c:pt>
                <c:pt idx="9">
                  <c:v>1.244155602050136E-10</c:v>
                </c:pt>
                <c:pt idx="10">
                  <c:v>9.8519108759626324E-11</c:v>
                </c:pt>
                <c:pt idx="11">
                  <c:v>8.1067152350775589E-11</c:v>
                </c:pt>
                <c:pt idx="12">
                  <c:v>6.5304094949238241E-11</c:v>
                </c:pt>
                <c:pt idx="13">
                  <c:v>5.6859599912693038E-11</c:v>
                </c:pt>
                <c:pt idx="14">
                  <c:v>5.3481801898076038E-11</c:v>
                </c:pt>
                <c:pt idx="15">
                  <c:v>5.2074386058656876E-11</c:v>
                </c:pt>
                <c:pt idx="16">
                  <c:v>5.2918835562313557E-11</c:v>
                </c:pt>
                <c:pt idx="17">
                  <c:v>5.4889217737502755E-11</c:v>
                </c:pt>
                <c:pt idx="18">
                  <c:v>5.8548498920005328E-11</c:v>
                </c:pt>
                <c:pt idx="19">
                  <c:v>6.3896679109808274E-11</c:v>
                </c:pt>
                <c:pt idx="20">
                  <c:v>7.1496724642696803E-11</c:v>
                </c:pt>
                <c:pt idx="21">
                  <c:v>8.3037534526297442E-11</c:v>
                </c:pt>
                <c:pt idx="22">
                  <c:v>9.4859827576797597E-11</c:v>
                </c:pt>
                <c:pt idx="23">
                  <c:v>1.0724508696370176E-10</c:v>
                </c:pt>
                <c:pt idx="24">
                  <c:v>1.207562790221784E-10</c:v>
                </c:pt>
                <c:pt idx="25">
                  <c:v>1.4271196611717001E-10</c:v>
                </c:pt>
                <c:pt idx="26">
                  <c:v>1.7114176607386321E-10</c:v>
                </c:pt>
                <c:pt idx="27">
                  <c:v>2.128012749207792E-10</c:v>
                </c:pt>
                <c:pt idx="28">
                  <c:v>2.750090550229404E-10</c:v>
                </c:pt>
                <c:pt idx="29">
                  <c:v>3.6029845489235038E-10</c:v>
                </c:pt>
                <c:pt idx="30">
                  <c:v>4.1378025679041242E-10</c:v>
                </c:pt>
                <c:pt idx="31">
                  <c:v>4.6726205868850676E-10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142F-4D0A-BD20-73EA58F38AC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85680904"/>
        <c:axId val="685678608"/>
      </c:lineChart>
      <c:catAx>
        <c:axId val="68568090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685678608"/>
        <c:crosses val="autoZero"/>
        <c:auto val="1"/>
        <c:lblAlgn val="ctr"/>
        <c:lblOffset val="100"/>
        <c:noMultiLvlLbl val="0"/>
      </c:catAx>
      <c:valAx>
        <c:axId val="685678608"/>
        <c:scaling>
          <c:orientation val="minMax"/>
          <c:max val="6.0000000000000024E-9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E+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685680904"/>
        <c:crosses val="autoZero"/>
        <c:crossBetween val="between"/>
      </c:valAx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ES"/>
        </a:p>
      </c:txPr>
    </c:legend>
    <c:plotVisOnly val="1"/>
    <c:dispBlanksAs val="gap"/>
    <c:showDLblsOverMax val="0"/>
    <c:extLst/>
  </c:chart>
  <c:txPr>
    <a:bodyPr/>
    <a:lstStyle/>
    <a:p>
      <a:pPr>
        <a:defRPr/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Curva</a:t>
            </a:r>
            <a:r>
              <a:rPr lang="es-ES" baseline="0"/>
              <a:t> de grip en función del desgaste (C1, C2, C3, C4, C5)</a:t>
            </a:r>
            <a:endParaRPr lang="es-ES"/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lineChart>
        <c:grouping val="standard"/>
        <c:varyColors val="0"/>
        <c:ser>
          <c:idx val="4"/>
          <c:order val="0"/>
          <c:tx>
            <c:v>FRONT DESGASTE</c:v>
          </c:tx>
          <c:spPr>
            <a:ln w="31750">
              <a:solidFill>
                <a:srgbClr val="0070C0"/>
              </a:solidFill>
            </a:ln>
          </c:spPr>
          <c:marker>
            <c:symbol val="none"/>
          </c:marker>
          <c:val>
            <c:numRef>
              <c:f>'Neumáticos de 2021 (V. Abr20)'!$AD$9:$BI$9</c:f>
              <c:numCache>
                <c:formatCode>0.000</c:formatCode>
                <c:ptCount val="32"/>
                <c:pt idx="0">
                  <c:v>0.998</c:v>
                </c:pt>
                <c:pt idx="1">
                  <c:v>1</c:v>
                </c:pt>
                <c:pt idx="2">
                  <c:v>0.998</c:v>
                </c:pt>
                <c:pt idx="3">
                  <c:v>0.996</c:v>
                </c:pt>
                <c:pt idx="4">
                  <c:v>0.99</c:v>
                </c:pt>
                <c:pt idx="5">
                  <c:v>0.98599999999999999</c:v>
                </c:pt>
                <c:pt idx="6">
                  <c:v>0.98199999999999998</c:v>
                </c:pt>
                <c:pt idx="7">
                  <c:v>0.98170000000000002</c:v>
                </c:pt>
                <c:pt idx="8">
                  <c:v>0.98140000000000005</c:v>
                </c:pt>
                <c:pt idx="9">
                  <c:v>0.98109999999999997</c:v>
                </c:pt>
                <c:pt idx="10">
                  <c:v>0.98080000000000001</c:v>
                </c:pt>
                <c:pt idx="11">
                  <c:v>0.98050000000000004</c:v>
                </c:pt>
                <c:pt idx="12">
                  <c:v>0.98019999999999996</c:v>
                </c:pt>
                <c:pt idx="13">
                  <c:v>0.97989999999999999</c:v>
                </c:pt>
                <c:pt idx="14">
                  <c:v>0.97960000000000003</c:v>
                </c:pt>
                <c:pt idx="15">
                  <c:v>0.97929999999999995</c:v>
                </c:pt>
                <c:pt idx="16">
                  <c:v>0.97899999999999998</c:v>
                </c:pt>
                <c:pt idx="17">
                  <c:v>0.97870000000000001</c:v>
                </c:pt>
                <c:pt idx="18">
                  <c:v>0.97840000000000005</c:v>
                </c:pt>
                <c:pt idx="19">
                  <c:v>0.97809999999999997</c:v>
                </c:pt>
                <c:pt idx="20">
                  <c:v>0.9778</c:v>
                </c:pt>
                <c:pt idx="21">
                  <c:v>0.97750000000000004</c:v>
                </c:pt>
                <c:pt idx="22">
                  <c:v>0.97719999999999996</c:v>
                </c:pt>
                <c:pt idx="23">
                  <c:v>0.97689999999999999</c:v>
                </c:pt>
                <c:pt idx="24">
                  <c:v>0.97660000000000002</c:v>
                </c:pt>
                <c:pt idx="25">
                  <c:v>0.97</c:v>
                </c:pt>
                <c:pt idx="26">
                  <c:v>0.96499999999999997</c:v>
                </c:pt>
                <c:pt idx="27">
                  <c:v>0.95</c:v>
                </c:pt>
                <c:pt idx="28">
                  <c:v>0.93</c:v>
                </c:pt>
                <c:pt idx="29">
                  <c:v>0.9</c:v>
                </c:pt>
                <c:pt idx="30">
                  <c:v>0.86</c:v>
                </c:pt>
                <c:pt idx="31">
                  <c:v>0.8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FE6-426E-B570-FF31545732A7}"/>
            </c:ext>
          </c:extLst>
        </c:ser>
        <c:ser>
          <c:idx val="5"/>
          <c:order val="1"/>
          <c:tx>
            <c:v>REAR DESGASTE</c:v>
          </c:tx>
          <c:spPr>
            <a:ln w="63500" cmpd="dbl">
              <a:solidFill>
                <a:srgbClr val="FFC000"/>
              </a:solidFill>
            </a:ln>
          </c:spPr>
          <c:marker>
            <c:symbol val="none"/>
          </c:marker>
          <c:val>
            <c:numRef>
              <c:f>'Neumáticos de 2021 (V. Abr20)'!$AD$10:$BI$10</c:f>
              <c:numCache>
                <c:formatCode>0.000</c:formatCode>
                <c:ptCount val="32"/>
                <c:pt idx="0">
                  <c:v>0.998</c:v>
                </c:pt>
                <c:pt idx="1">
                  <c:v>1</c:v>
                </c:pt>
                <c:pt idx="2">
                  <c:v>0.998</c:v>
                </c:pt>
                <c:pt idx="3">
                  <c:v>0.996</c:v>
                </c:pt>
                <c:pt idx="4">
                  <c:v>0.99</c:v>
                </c:pt>
                <c:pt idx="5">
                  <c:v>0.98599999999999999</c:v>
                </c:pt>
                <c:pt idx="6">
                  <c:v>0.98199999999999998</c:v>
                </c:pt>
                <c:pt idx="7">
                  <c:v>0.98170000000000002</c:v>
                </c:pt>
                <c:pt idx="8">
                  <c:v>0.98140000000000005</c:v>
                </c:pt>
                <c:pt idx="9">
                  <c:v>0.98109999999999997</c:v>
                </c:pt>
                <c:pt idx="10">
                  <c:v>0.98080000000000001</c:v>
                </c:pt>
                <c:pt idx="11">
                  <c:v>0.98050000000000004</c:v>
                </c:pt>
                <c:pt idx="12">
                  <c:v>0.98019999999999996</c:v>
                </c:pt>
                <c:pt idx="13">
                  <c:v>0.97989999999999999</c:v>
                </c:pt>
                <c:pt idx="14">
                  <c:v>0.97960000000000003</c:v>
                </c:pt>
                <c:pt idx="15">
                  <c:v>0.97929999999999995</c:v>
                </c:pt>
                <c:pt idx="16">
                  <c:v>0.97899999999999998</c:v>
                </c:pt>
                <c:pt idx="17">
                  <c:v>0.97870000000000001</c:v>
                </c:pt>
                <c:pt idx="18">
                  <c:v>0.97840000000000005</c:v>
                </c:pt>
                <c:pt idx="19">
                  <c:v>0.97809999999999997</c:v>
                </c:pt>
                <c:pt idx="20">
                  <c:v>0.9778</c:v>
                </c:pt>
                <c:pt idx="21">
                  <c:v>0.97750000000000004</c:v>
                </c:pt>
                <c:pt idx="22">
                  <c:v>0.97719999999999996</c:v>
                </c:pt>
                <c:pt idx="23">
                  <c:v>0.97689999999999999</c:v>
                </c:pt>
                <c:pt idx="24">
                  <c:v>0.97660000000000002</c:v>
                </c:pt>
                <c:pt idx="25">
                  <c:v>0.97</c:v>
                </c:pt>
                <c:pt idx="26">
                  <c:v>0.96499999999999997</c:v>
                </c:pt>
                <c:pt idx="27">
                  <c:v>0.95</c:v>
                </c:pt>
                <c:pt idx="28">
                  <c:v>0.93</c:v>
                </c:pt>
                <c:pt idx="29">
                  <c:v>0.9</c:v>
                </c:pt>
                <c:pt idx="30">
                  <c:v>0.87</c:v>
                </c:pt>
                <c:pt idx="31">
                  <c:v>0.84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FE6-426E-B570-FF31545732A7}"/>
            </c:ext>
          </c:extLst>
        </c:ser>
        <c:ser>
          <c:idx val="0"/>
          <c:order val="2"/>
          <c:tx>
            <c:v>FRONT TERMICA</c:v>
          </c:tx>
          <c:spPr>
            <a:ln w="6350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val>
            <c:numRef>
              <c:f>'Neumáticos de 2021 (V. Abr20)'!$AD$22:$BI$22</c:f>
              <c:numCache>
                <c:formatCode>0.000</c:formatCode>
                <c:ptCount val="32"/>
                <c:pt idx="0">
                  <c:v>1</c:v>
                </c:pt>
                <c:pt idx="1">
                  <c:v>0.999</c:v>
                </c:pt>
                <c:pt idx="2">
                  <c:v>0.998</c:v>
                </c:pt>
                <c:pt idx="3">
                  <c:v>0.997</c:v>
                </c:pt>
                <c:pt idx="4">
                  <c:v>0.996</c:v>
                </c:pt>
                <c:pt idx="5">
                  <c:v>0.995</c:v>
                </c:pt>
                <c:pt idx="6">
                  <c:v>0.99299999999999999</c:v>
                </c:pt>
                <c:pt idx="7">
                  <c:v>0.99099999999999999</c:v>
                </c:pt>
                <c:pt idx="8">
                  <c:v>0.98799999999999999</c:v>
                </c:pt>
                <c:pt idx="9">
                  <c:v>0.98599999999999999</c:v>
                </c:pt>
                <c:pt idx="10">
                  <c:v>0.98399999999999999</c:v>
                </c:pt>
                <c:pt idx="11">
                  <c:v>0.98199999999999998</c:v>
                </c:pt>
                <c:pt idx="12">
                  <c:v>0.98</c:v>
                </c:pt>
                <c:pt idx="13">
                  <c:v>0.97799999999999998</c:v>
                </c:pt>
                <c:pt idx="14">
                  <c:v>0.97599999999999998</c:v>
                </c:pt>
                <c:pt idx="15">
                  <c:v>0.97399999999999998</c:v>
                </c:pt>
                <c:pt idx="16">
                  <c:v>0.97299999999999998</c:v>
                </c:pt>
                <c:pt idx="17">
                  <c:v>0.97199999999999998</c:v>
                </c:pt>
                <c:pt idx="18">
                  <c:v>0.97099999999999997</c:v>
                </c:pt>
                <c:pt idx="19">
                  <c:v>0.97</c:v>
                </c:pt>
                <c:pt idx="20">
                  <c:v>0.96899999999999997</c:v>
                </c:pt>
                <c:pt idx="21">
                  <c:v>0.96799999999999997</c:v>
                </c:pt>
                <c:pt idx="22">
                  <c:v>0.96699999999999997</c:v>
                </c:pt>
                <c:pt idx="23">
                  <c:v>0.96599999999999997</c:v>
                </c:pt>
                <c:pt idx="24">
                  <c:v>0.96399999999999997</c:v>
                </c:pt>
                <c:pt idx="25">
                  <c:v>0.96</c:v>
                </c:pt>
                <c:pt idx="26">
                  <c:v>0.95499999999999996</c:v>
                </c:pt>
                <c:pt idx="27">
                  <c:v>0.95</c:v>
                </c:pt>
                <c:pt idx="28">
                  <c:v>0.94</c:v>
                </c:pt>
                <c:pt idx="29">
                  <c:v>0.93</c:v>
                </c:pt>
                <c:pt idx="30">
                  <c:v>0.92</c:v>
                </c:pt>
                <c:pt idx="31">
                  <c:v>0.91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FE6-426E-B570-FF31545732A7}"/>
            </c:ext>
          </c:extLst>
        </c:ser>
        <c:ser>
          <c:idx val="1"/>
          <c:order val="3"/>
          <c:tx>
            <c:v>REAR TERMICA</c:v>
          </c:tx>
          <c:spPr>
            <a:ln w="19050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val>
            <c:numRef>
              <c:f>'Neumáticos de 2021 (V. Abr20)'!$AD$23:$BI$23</c:f>
              <c:numCache>
                <c:formatCode>0.000</c:formatCode>
                <c:ptCount val="32"/>
                <c:pt idx="0">
                  <c:v>1</c:v>
                </c:pt>
                <c:pt idx="1">
                  <c:v>0.999</c:v>
                </c:pt>
                <c:pt idx="2">
                  <c:v>0.998</c:v>
                </c:pt>
                <c:pt idx="3">
                  <c:v>0.997</c:v>
                </c:pt>
                <c:pt idx="4">
                  <c:v>0.996</c:v>
                </c:pt>
                <c:pt idx="5">
                  <c:v>0.995</c:v>
                </c:pt>
                <c:pt idx="6">
                  <c:v>0.99299999999999999</c:v>
                </c:pt>
                <c:pt idx="7">
                  <c:v>0.99099999999999999</c:v>
                </c:pt>
                <c:pt idx="8">
                  <c:v>0.98799999999999999</c:v>
                </c:pt>
                <c:pt idx="9">
                  <c:v>0.98599999999999999</c:v>
                </c:pt>
                <c:pt idx="10">
                  <c:v>0.98399999999999999</c:v>
                </c:pt>
                <c:pt idx="11">
                  <c:v>0.98199999999999998</c:v>
                </c:pt>
                <c:pt idx="12">
                  <c:v>0.98</c:v>
                </c:pt>
                <c:pt idx="13">
                  <c:v>0.97799999999999998</c:v>
                </c:pt>
                <c:pt idx="14">
                  <c:v>0.97599999999999998</c:v>
                </c:pt>
                <c:pt idx="15">
                  <c:v>0.97399999999999998</c:v>
                </c:pt>
                <c:pt idx="16">
                  <c:v>0.97299999999999998</c:v>
                </c:pt>
                <c:pt idx="17">
                  <c:v>0.97199999999999998</c:v>
                </c:pt>
                <c:pt idx="18">
                  <c:v>0.97099999999999997</c:v>
                </c:pt>
                <c:pt idx="19">
                  <c:v>0.97</c:v>
                </c:pt>
                <c:pt idx="20">
                  <c:v>0.96899999999999997</c:v>
                </c:pt>
                <c:pt idx="21">
                  <c:v>0.96799999999999997</c:v>
                </c:pt>
                <c:pt idx="22">
                  <c:v>0.96699999999999997</c:v>
                </c:pt>
                <c:pt idx="23">
                  <c:v>0.96599999999999997</c:v>
                </c:pt>
                <c:pt idx="24">
                  <c:v>0.96399999999999997</c:v>
                </c:pt>
                <c:pt idx="25">
                  <c:v>0.96</c:v>
                </c:pt>
                <c:pt idx="26">
                  <c:v>0.95499999999999996</c:v>
                </c:pt>
                <c:pt idx="27">
                  <c:v>0.95</c:v>
                </c:pt>
                <c:pt idx="28">
                  <c:v>0.94</c:v>
                </c:pt>
                <c:pt idx="29">
                  <c:v>0.93</c:v>
                </c:pt>
                <c:pt idx="30">
                  <c:v>0.92</c:v>
                </c:pt>
                <c:pt idx="31">
                  <c:v>0.91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BFE6-426E-B570-FF31545732A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746316112"/>
        <c:axId val="746310536"/>
      </c:lineChart>
      <c:catAx>
        <c:axId val="746316112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746310536"/>
        <c:crosses val="autoZero"/>
        <c:auto val="1"/>
        <c:lblAlgn val="ctr"/>
        <c:lblOffset val="100"/>
        <c:noMultiLvlLbl val="0"/>
      </c:catAx>
      <c:valAx>
        <c:axId val="746310536"/>
        <c:scaling>
          <c:orientation val="minMax"/>
          <c:max val="1"/>
          <c:min val="0.8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746316112"/>
        <c:crosses val="autoZero"/>
        <c:crossBetween val="between"/>
      </c:valAx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ES"/>
        </a:p>
      </c:txPr>
    </c:legend>
    <c:plotVisOnly val="1"/>
    <c:dispBlanksAs val="gap"/>
    <c:showDLblsOverMax val="0"/>
    <c:extLst/>
  </c:chart>
  <c:txPr>
    <a:bodyPr/>
    <a:lstStyle/>
    <a:p>
      <a:pPr>
        <a:defRPr/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3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Curva</a:t>
            </a:r>
            <a:r>
              <a:rPr lang="es-ES" baseline="0"/>
              <a:t> de grip en función del desgaste (INT-WET)</a:t>
            </a:r>
            <a:endParaRPr lang="es-ES"/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lineChart>
        <c:grouping val="standard"/>
        <c:varyColors val="0"/>
        <c:ser>
          <c:idx val="4"/>
          <c:order val="0"/>
          <c:tx>
            <c:v>FRONT DESGASTE</c:v>
          </c:tx>
          <c:spPr>
            <a:ln w="31750">
              <a:solidFill>
                <a:srgbClr val="0070C0"/>
              </a:solidFill>
            </a:ln>
          </c:spPr>
          <c:marker>
            <c:symbol val="none"/>
          </c:marker>
          <c:val>
            <c:numRef>
              <c:f>'Neumáticos de 2021 (V. Abr20)'!$AD$14:$BI$14</c:f>
              <c:numCache>
                <c:formatCode>0.000</c:formatCode>
                <c:ptCount val="32"/>
                <c:pt idx="0">
                  <c:v>1</c:v>
                </c:pt>
                <c:pt idx="1">
                  <c:v>0.999</c:v>
                </c:pt>
                <c:pt idx="2">
                  <c:v>0.998</c:v>
                </c:pt>
                <c:pt idx="3">
                  <c:v>0.996</c:v>
                </c:pt>
                <c:pt idx="4">
                  <c:v>0.99399999999999999</c:v>
                </c:pt>
                <c:pt idx="5">
                  <c:v>0.99199999999999999</c:v>
                </c:pt>
                <c:pt idx="6">
                  <c:v>0.99</c:v>
                </c:pt>
                <c:pt idx="7">
                  <c:v>0.98799999999999999</c:v>
                </c:pt>
                <c:pt idx="8">
                  <c:v>0.98699999999999999</c:v>
                </c:pt>
                <c:pt idx="9">
                  <c:v>0.98599999999999999</c:v>
                </c:pt>
                <c:pt idx="10">
                  <c:v>0.98499999999999999</c:v>
                </c:pt>
                <c:pt idx="11">
                  <c:v>0.98399999999999999</c:v>
                </c:pt>
                <c:pt idx="12">
                  <c:v>0.98299999999999998</c:v>
                </c:pt>
                <c:pt idx="13">
                  <c:v>0.98199999999999998</c:v>
                </c:pt>
                <c:pt idx="14">
                  <c:v>0.98099999999999998</c:v>
                </c:pt>
                <c:pt idx="15">
                  <c:v>0.98</c:v>
                </c:pt>
                <c:pt idx="16">
                  <c:v>0.97899999999999998</c:v>
                </c:pt>
                <c:pt idx="17">
                  <c:v>0.97799999999999998</c:v>
                </c:pt>
                <c:pt idx="18">
                  <c:v>0.97699999999999998</c:v>
                </c:pt>
                <c:pt idx="19">
                  <c:v>0.97599999999999998</c:v>
                </c:pt>
                <c:pt idx="20">
                  <c:v>0.97499999999999998</c:v>
                </c:pt>
                <c:pt idx="21">
                  <c:v>0.97399999999999998</c:v>
                </c:pt>
                <c:pt idx="22">
                  <c:v>0.97299999999999998</c:v>
                </c:pt>
                <c:pt idx="23">
                  <c:v>0.97199999999999998</c:v>
                </c:pt>
                <c:pt idx="24">
                  <c:v>0.97099999999999997</c:v>
                </c:pt>
                <c:pt idx="25">
                  <c:v>0.97</c:v>
                </c:pt>
                <c:pt idx="26">
                  <c:v>0.96499999999999997</c:v>
                </c:pt>
                <c:pt idx="27">
                  <c:v>0.96</c:v>
                </c:pt>
                <c:pt idx="28">
                  <c:v>0.95</c:v>
                </c:pt>
                <c:pt idx="29">
                  <c:v>0.92</c:v>
                </c:pt>
                <c:pt idx="30">
                  <c:v>0.9</c:v>
                </c:pt>
                <c:pt idx="31">
                  <c:v>0.88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A58-48D1-84CB-DAE39AD034BD}"/>
            </c:ext>
          </c:extLst>
        </c:ser>
        <c:ser>
          <c:idx val="5"/>
          <c:order val="1"/>
          <c:tx>
            <c:v>REAR DESGASTE</c:v>
          </c:tx>
          <c:spPr>
            <a:ln w="63500" cmpd="dbl">
              <a:solidFill>
                <a:srgbClr val="FFC000"/>
              </a:solidFill>
            </a:ln>
          </c:spPr>
          <c:marker>
            <c:symbol val="none"/>
          </c:marker>
          <c:val>
            <c:numRef>
              <c:f>'Neumáticos de 2021 (V. Abr20)'!$AD$15:$BI$15</c:f>
              <c:numCache>
                <c:formatCode>0.000</c:formatCode>
                <c:ptCount val="32"/>
                <c:pt idx="0">
                  <c:v>1</c:v>
                </c:pt>
                <c:pt idx="1">
                  <c:v>0.999</c:v>
                </c:pt>
                <c:pt idx="2">
                  <c:v>0.998</c:v>
                </c:pt>
                <c:pt idx="3">
                  <c:v>0.996</c:v>
                </c:pt>
                <c:pt idx="4">
                  <c:v>0.99399999999999999</c:v>
                </c:pt>
                <c:pt idx="5">
                  <c:v>0.99199999999999999</c:v>
                </c:pt>
                <c:pt idx="6">
                  <c:v>0.99</c:v>
                </c:pt>
                <c:pt idx="7">
                  <c:v>0.98799999999999999</c:v>
                </c:pt>
                <c:pt idx="8">
                  <c:v>0.98699999999999999</c:v>
                </c:pt>
                <c:pt idx="9">
                  <c:v>0.98599999999999999</c:v>
                </c:pt>
                <c:pt idx="10">
                  <c:v>0.98499999999999999</c:v>
                </c:pt>
                <c:pt idx="11">
                  <c:v>0.98399999999999999</c:v>
                </c:pt>
                <c:pt idx="12">
                  <c:v>0.98299999999999998</c:v>
                </c:pt>
                <c:pt idx="13">
                  <c:v>0.98199999999999998</c:v>
                </c:pt>
                <c:pt idx="14">
                  <c:v>0.98099999999999998</c:v>
                </c:pt>
                <c:pt idx="15">
                  <c:v>0.98</c:v>
                </c:pt>
                <c:pt idx="16">
                  <c:v>0.97899999999999998</c:v>
                </c:pt>
                <c:pt idx="17">
                  <c:v>0.97799999999999998</c:v>
                </c:pt>
                <c:pt idx="18">
                  <c:v>0.97699999999999998</c:v>
                </c:pt>
                <c:pt idx="19">
                  <c:v>0.97599999999999998</c:v>
                </c:pt>
                <c:pt idx="20">
                  <c:v>0.97499999999999998</c:v>
                </c:pt>
                <c:pt idx="21">
                  <c:v>0.97399999999999998</c:v>
                </c:pt>
                <c:pt idx="22">
                  <c:v>0.97299999999999998</c:v>
                </c:pt>
                <c:pt idx="23">
                  <c:v>0.97199999999999998</c:v>
                </c:pt>
                <c:pt idx="24">
                  <c:v>0.97099999999999997</c:v>
                </c:pt>
                <c:pt idx="25">
                  <c:v>0.97</c:v>
                </c:pt>
                <c:pt idx="26">
                  <c:v>0.96499999999999997</c:v>
                </c:pt>
                <c:pt idx="27">
                  <c:v>0.96</c:v>
                </c:pt>
                <c:pt idx="28">
                  <c:v>0.95</c:v>
                </c:pt>
                <c:pt idx="29">
                  <c:v>0.94</c:v>
                </c:pt>
                <c:pt idx="30">
                  <c:v>0.93</c:v>
                </c:pt>
                <c:pt idx="31">
                  <c:v>0.92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A58-48D1-84CB-DAE39AD034BD}"/>
            </c:ext>
          </c:extLst>
        </c:ser>
        <c:ser>
          <c:idx val="0"/>
          <c:order val="2"/>
          <c:tx>
            <c:v>FRONT TERMICA</c:v>
          </c:tx>
          <c:spPr>
            <a:ln w="63500">
              <a:solidFill>
                <a:schemeClr val="bg1">
                  <a:lumMod val="65000"/>
                </a:schemeClr>
              </a:solidFill>
            </a:ln>
          </c:spPr>
          <c:marker>
            <c:symbol val="none"/>
          </c:marker>
          <c:val>
            <c:numRef>
              <c:f>'Neumáticos de 2021 (V. Abr20)'!$AD$27:$BI$27</c:f>
              <c:numCache>
                <c:formatCode>0.000</c:formatCode>
                <c:ptCount val="32"/>
                <c:pt idx="0">
                  <c:v>1</c:v>
                </c:pt>
                <c:pt idx="1">
                  <c:v>0.999</c:v>
                </c:pt>
                <c:pt idx="2">
                  <c:v>0.998</c:v>
                </c:pt>
                <c:pt idx="3">
                  <c:v>0.997</c:v>
                </c:pt>
                <c:pt idx="4">
                  <c:v>0.996</c:v>
                </c:pt>
                <c:pt idx="5">
                  <c:v>0.995</c:v>
                </c:pt>
                <c:pt idx="6">
                  <c:v>0.99299999999999999</c:v>
                </c:pt>
                <c:pt idx="7">
                  <c:v>0.99099999999999999</c:v>
                </c:pt>
                <c:pt idx="8">
                  <c:v>0.98799999999999999</c:v>
                </c:pt>
                <c:pt idx="9">
                  <c:v>0.98599999999999999</c:v>
                </c:pt>
                <c:pt idx="10">
                  <c:v>0.98399999999999999</c:v>
                </c:pt>
                <c:pt idx="11">
                  <c:v>0.98199999999999998</c:v>
                </c:pt>
                <c:pt idx="12">
                  <c:v>0.98</c:v>
                </c:pt>
                <c:pt idx="13">
                  <c:v>0.97799999999999998</c:v>
                </c:pt>
                <c:pt idx="14">
                  <c:v>0.97599999999999998</c:v>
                </c:pt>
                <c:pt idx="15">
                  <c:v>0.97399999999999998</c:v>
                </c:pt>
                <c:pt idx="16">
                  <c:v>0.97299999999999998</c:v>
                </c:pt>
                <c:pt idx="17">
                  <c:v>0.97199999999999998</c:v>
                </c:pt>
                <c:pt idx="18">
                  <c:v>0.97099999999999997</c:v>
                </c:pt>
                <c:pt idx="19">
                  <c:v>0.97</c:v>
                </c:pt>
                <c:pt idx="20">
                  <c:v>0.96899999999999997</c:v>
                </c:pt>
                <c:pt idx="21">
                  <c:v>0.96799999999999997</c:v>
                </c:pt>
                <c:pt idx="22">
                  <c:v>0.96699999999999997</c:v>
                </c:pt>
                <c:pt idx="23">
                  <c:v>0.96599999999999997</c:v>
                </c:pt>
                <c:pt idx="24">
                  <c:v>0.96399999999999997</c:v>
                </c:pt>
                <c:pt idx="25">
                  <c:v>0.96</c:v>
                </c:pt>
                <c:pt idx="26">
                  <c:v>0.95499999999999996</c:v>
                </c:pt>
                <c:pt idx="27">
                  <c:v>0.95</c:v>
                </c:pt>
                <c:pt idx="28">
                  <c:v>0.94</c:v>
                </c:pt>
                <c:pt idx="29">
                  <c:v>0.93</c:v>
                </c:pt>
                <c:pt idx="30">
                  <c:v>0.92</c:v>
                </c:pt>
                <c:pt idx="31">
                  <c:v>0.91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A58-48D1-84CB-DAE39AD034BD}"/>
            </c:ext>
          </c:extLst>
        </c:ser>
        <c:ser>
          <c:idx val="1"/>
          <c:order val="3"/>
          <c:tx>
            <c:v>REAR TERMICA</c:v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'Neumáticos de 2021 (V. Abr20)'!$AD$28:$BI$28</c:f>
              <c:numCache>
                <c:formatCode>0.000</c:formatCode>
                <c:ptCount val="32"/>
                <c:pt idx="0">
                  <c:v>1</c:v>
                </c:pt>
                <c:pt idx="1">
                  <c:v>0.999</c:v>
                </c:pt>
                <c:pt idx="2">
                  <c:v>0.998</c:v>
                </c:pt>
                <c:pt idx="3">
                  <c:v>0.997</c:v>
                </c:pt>
                <c:pt idx="4">
                  <c:v>0.996</c:v>
                </c:pt>
                <c:pt idx="5">
                  <c:v>0.995</c:v>
                </c:pt>
                <c:pt idx="6">
                  <c:v>0.99299999999999999</c:v>
                </c:pt>
                <c:pt idx="7">
                  <c:v>0.99099999999999999</c:v>
                </c:pt>
                <c:pt idx="8">
                  <c:v>0.98799999999999999</c:v>
                </c:pt>
                <c:pt idx="9">
                  <c:v>0.98599999999999999</c:v>
                </c:pt>
                <c:pt idx="10">
                  <c:v>0.98399999999999999</c:v>
                </c:pt>
                <c:pt idx="11">
                  <c:v>0.98199999999999998</c:v>
                </c:pt>
                <c:pt idx="12">
                  <c:v>0.98</c:v>
                </c:pt>
                <c:pt idx="13">
                  <c:v>0.97799999999999998</c:v>
                </c:pt>
                <c:pt idx="14">
                  <c:v>0.97599999999999998</c:v>
                </c:pt>
                <c:pt idx="15">
                  <c:v>0.97399999999999998</c:v>
                </c:pt>
                <c:pt idx="16">
                  <c:v>0.97299999999999998</c:v>
                </c:pt>
                <c:pt idx="17">
                  <c:v>0.97199999999999998</c:v>
                </c:pt>
                <c:pt idx="18">
                  <c:v>0.97099999999999997</c:v>
                </c:pt>
                <c:pt idx="19">
                  <c:v>0.97</c:v>
                </c:pt>
                <c:pt idx="20">
                  <c:v>0.96899999999999997</c:v>
                </c:pt>
                <c:pt idx="21">
                  <c:v>0.96799999999999997</c:v>
                </c:pt>
                <c:pt idx="22">
                  <c:v>0.96699999999999997</c:v>
                </c:pt>
                <c:pt idx="23">
                  <c:v>0.96599999999999997</c:v>
                </c:pt>
                <c:pt idx="24">
                  <c:v>0.96399999999999997</c:v>
                </c:pt>
                <c:pt idx="25">
                  <c:v>0.96</c:v>
                </c:pt>
                <c:pt idx="26">
                  <c:v>0.95499999999999996</c:v>
                </c:pt>
                <c:pt idx="27">
                  <c:v>0.95</c:v>
                </c:pt>
                <c:pt idx="28">
                  <c:v>0.94</c:v>
                </c:pt>
                <c:pt idx="29">
                  <c:v>0.93</c:v>
                </c:pt>
                <c:pt idx="30">
                  <c:v>0.92</c:v>
                </c:pt>
                <c:pt idx="31">
                  <c:v>0.91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7A58-48D1-84CB-DAE39AD034B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746316112"/>
        <c:axId val="746310536"/>
      </c:lineChart>
      <c:catAx>
        <c:axId val="746316112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746310536"/>
        <c:crosses val="autoZero"/>
        <c:auto val="1"/>
        <c:lblAlgn val="ctr"/>
        <c:lblOffset val="100"/>
        <c:noMultiLvlLbl val="0"/>
      </c:catAx>
      <c:valAx>
        <c:axId val="746310536"/>
        <c:scaling>
          <c:orientation val="minMax"/>
          <c:max val="1"/>
          <c:min val="0.8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746316112"/>
        <c:crosses val="autoZero"/>
        <c:crossBetween val="between"/>
      </c:valAx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ES"/>
        </a:p>
      </c:txPr>
    </c:legend>
    <c:plotVisOnly val="1"/>
    <c:dispBlanksAs val="gap"/>
    <c:showDLblsOverMax val="0"/>
    <c:extLst/>
  </c:chart>
  <c:txPr>
    <a:bodyPr/>
    <a:lstStyle/>
    <a:p>
      <a:pPr>
        <a:defRPr/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3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Abrasión</a:t>
            </a:r>
            <a:r>
              <a:rPr lang="es-ES" baseline="0"/>
              <a:t> REAR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lineChart>
        <c:grouping val="standard"/>
        <c:varyColors val="0"/>
        <c:ser>
          <c:idx val="7"/>
          <c:order val="0"/>
          <c:tx>
            <c:strRef>
              <c:f>'Neumáticos de 2021 (V. Abr20)'!$D$71</c:f>
              <c:strCache>
                <c:ptCount val="1"/>
                <c:pt idx="0">
                  <c:v>C1</c:v>
                </c:pt>
              </c:strCache>
            </c:strRef>
          </c:tx>
          <c:marker>
            <c:symbol val="none"/>
          </c:marker>
          <c:cat>
            <c:numRef>
              <c:f>'Neumáticos de 2021 (V. Abr20)'!$E$70:$AJ$70</c:f>
              <c:numCache>
                <c:formatCode>General</c:formatCode>
                <c:ptCount val="32"/>
                <c:pt idx="0">
                  <c:v>-7.5</c:v>
                </c:pt>
                <c:pt idx="1">
                  <c:v>-7</c:v>
                </c:pt>
                <c:pt idx="2">
                  <c:v>-6.5</c:v>
                </c:pt>
                <c:pt idx="3">
                  <c:v>-6</c:v>
                </c:pt>
                <c:pt idx="4">
                  <c:v>-5.5</c:v>
                </c:pt>
                <c:pt idx="5">
                  <c:v>-5</c:v>
                </c:pt>
                <c:pt idx="6">
                  <c:v>-4.5</c:v>
                </c:pt>
                <c:pt idx="7">
                  <c:v>-4</c:v>
                </c:pt>
                <c:pt idx="8">
                  <c:v>-3.5</c:v>
                </c:pt>
                <c:pt idx="9">
                  <c:v>-3</c:v>
                </c:pt>
                <c:pt idx="10">
                  <c:v>-2.5</c:v>
                </c:pt>
                <c:pt idx="11">
                  <c:v>-2</c:v>
                </c:pt>
                <c:pt idx="12">
                  <c:v>-1.5</c:v>
                </c:pt>
                <c:pt idx="13">
                  <c:v>-1</c:v>
                </c:pt>
                <c:pt idx="14">
                  <c:v>-0.5</c:v>
                </c:pt>
                <c:pt idx="15">
                  <c:v>0</c:v>
                </c:pt>
                <c:pt idx="16">
                  <c:v>0.5</c:v>
                </c:pt>
                <c:pt idx="17">
                  <c:v>1</c:v>
                </c:pt>
                <c:pt idx="18">
                  <c:v>1.5</c:v>
                </c:pt>
                <c:pt idx="19">
                  <c:v>2</c:v>
                </c:pt>
                <c:pt idx="20">
                  <c:v>2.5</c:v>
                </c:pt>
                <c:pt idx="21">
                  <c:v>3</c:v>
                </c:pt>
                <c:pt idx="22">
                  <c:v>3.5</c:v>
                </c:pt>
                <c:pt idx="23">
                  <c:v>4</c:v>
                </c:pt>
                <c:pt idx="24">
                  <c:v>4.5</c:v>
                </c:pt>
                <c:pt idx="25">
                  <c:v>5</c:v>
                </c:pt>
                <c:pt idx="26">
                  <c:v>5.5</c:v>
                </c:pt>
                <c:pt idx="27">
                  <c:v>6</c:v>
                </c:pt>
                <c:pt idx="28">
                  <c:v>6.5</c:v>
                </c:pt>
                <c:pt idx="29">
                  <c:v>7</c:v>
                </c:pt>
                <c:pt idx="30">
                  <c:v>7.5</c:v>
                </c:pt>
                <c:pt idx="31">
                  <c:v>8</c:v>
                </c:pt>
              </c:numCache>
            </c:numRef>
          </c:cat>
          <c:val>
            <c:numRef>
              <c:f>'Neumáticos de 2021 (V. Abr20)'!$E$71:$AJ$71</c:f>
              <c:numCache>
                <c:formatCode>0.00E+00</c:formatCode>
                <c:ptCount val="32"/>
                <c:pt idx="0">
                  <c:v>8.7718816133399998E-10</c:v>
                </c:pt>
                <c:pt idx="1">
                  <c:v>7.3999759581738004E-10</c:v>
                </c:pt>
                <c:pt idx="2">
                  <c:v>6.2359347962136005E-10</c:v>
                </c:pt>
                <c:pt idx="3">
                  <c:v>5.4044768233853E-10</c:v>
                </c:pt>
                <c:pt idx="4">
                  <c:v>4.6561646478390998E-10</c:v>
                </c:pt>
                <c:pt idx="5">
                  <c:v>4.0616721972668001E-10</c:v>
                </c:pt>
                <c:pt idx="6">
                  <c:v>3.4006631088683998E-10</c:v>
                </c:pt>
                <c:pt idx="7">
                  <c:v>2.8394289772092002E-10</c:v>
                </c:pt>
                <c:pt idx="8">
                  <c:v>2.3363969036479001E-10</c:v>
                </c:pt>
                <c:pt idx="9">
                  <c:v>1.8375221199508E-10</c:v>
                </c:pt>
                <c:pt idx="10">
                  <c:v>1.4550514524498999E-10</c:v>
                </c:pt>
                <c:pt idx="11">
                  <c:v>1.197299480873E-10</c:v>
                </c:pt>
                <c:pt idx="12">
                  <c:v>9.6449124848106006E-11</c:v>
                </c:pt>
                <c:pt idx="13">
                  <c:v>8.3977255255673995E-11</c:v>
                </c:pt>
                <c:pt idx="14">
                  <c:v>7.8988507418712003E-11</c:v>
                </c:pt>
                <c:pt idx="15">
                  <c:v>7.6909862486621999E-11</c:v>
                </c:pt>
                <c:pt idx="16">
                  <c:v>7.8157049445869996E-11</c:v>
                </c:pt>
                <c:pt idx="17">
                  <c:v>8.1067152350778005E-11</c:v>
                </c:pt>
                <c:pt idx="18">
                  <c:v>8.6471629174157995E-11</c:v>
                </c:pt>
                <c:pt idx="19">
                  <c:v>9.4370479916016002E-11</c:v>
                </c:pt>
                <c:pt idx="20">
                  <c:v>1.0559516254922E-10</c:v>
                </c:pt>
                <c:pt idx="21">
                  <c:v>1.2264005099219001E-10</c:v>
                </c:pt>
                <c:pt idx="22">
                  <c:v>1.4010066842159001E-10</c:v>
                </c:pt>
                <c:pt idx="23">
                  <c:v>1.5839274382382001E-10</c:v>
                </c:pt>
                <c:pt idx="24">
                  <c:v>1.7834773517171E-10</c:v>
                </c:pt>
                <c:pt idx="25">
                  <c:v>2.1077459611202001E-10</c:v>
                </c:pt>
                <c:pt idx="26">
                  <c:v>2.5276322373983998E-10</c:v>
                </c:pt>
                <c:pt idx="27">
                  <c:v>3.1429111372915001E-10</c:v>
                </c:pt>
                <c:pt idx="28">
                  <c:v>4.0616721972668001E-10</c:v>
                </c:pt>
                <c:pt idx="29">
                  <c:v>5.3213310261021005E-10</c:v>
                </c:pt>
                <c:pt idx="30">
                  <c:v>6.1112161002894004E-10</c:v>
                </c:pt>
                <c:pt idx="31">
                  <c:v>6.9011011744757998E-10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8AE-4C1A-AE24-A47714242505}"/>
            </c:ext>
          </c:extLst>
        </c:ser>
        <c:ser>
          <c:idx val="8"/>
          <c:order val="1"/>
          <c:tx>
            <c:strRef>
              <c:f>'Neumáticos de 2021 (V. Abr20)'!$D$72</c:f>
              <c:strCache>
                <c:ptCount val="1"/>
                <c:pt idx="0">
                  <c:v>C2</c:v>
                </c:pt>
              </c:strCache>
            </c:strRef>
          </c:tx>
          <c:marker>
            <c:symbol val="none"/>
          </c:marker>
          <c:cat>
            <c:numRef>
              <c:f>'Neumáticos de 2021 (V. Abr20)'!$E$70:$AJ$70</c:f>
              <c:numCache>
                <c:formatCode>General</c:formatCode>
                <c:ptCount val="32"/>
                <c:pt idx="0">
                  <c:v>-7.5</c:v>
                </c:pt>
                <c:pt idx="1">
                  <c:v>-7</c:v>
                </c:pt>
                <c:pt idx="2">
                  <c:v>-6.5</c:v>
                </c:pt>
                <c:pt idx="3">
                  <c:v>-6</c:v>
                </c:pt>
                <c:pt idx="4">
                  <c:v>-5.5</c:v>
                </c:pt>
                <c:pt idx="5">
                  <c:v>-5</c:v>
                </c:pt>
                <c:pt idx="6">
                  <c:v>-4.5</c:v>
                </c:pt>
                <c:pt idx="7">
                  <c:v>-4</c:v>
                </c:pt>
                <c:pt idx="8">
                  <c:v>-3.5</c:v>
                </c:pt>
                <c:pt idx="9">
                  <c:v>-3</c:v>
                </c:pt>
                <c:pt idx="10">
                  <c:v>-2.5</c:v>
                </c:pt>
                <c:pt idx="11">
                  <c:v>-2</c:v>
                </c:pt>
                <c:pt idx="12">
                  <c:v>-1.5</c:v>
                </c:pt>
                <c:pt idx="13">
                  <c:v>-1</c:v>
                </c:pt>
                <c:pt idx="14">
                  <c:v>-0.5</c:v>
                </c:pt>
                <c:pt idx="15">
                  <c:v>0</c:v>
                </c:pt>
                <c:pt idx="16">
                  <c:v>0.5</c:v>
                </c:pt>
                <c:pt idx="17">
                  <c:v>1</c:v>
                </c:pt>
                <c:pt idx="18">
                  <c:v>1.5</c:v>
                </c:pt>
                <c:pt idx="19">
                  <c:v>2</c:v>
                </c:pt>
                <c:pt idx="20">
                  <c:v>2.5</c:v>
                </c:pt>
                <c:pt idx="21">
                  <c:v>3</c:v>
                </c:pt>
                <c:pt idx="22">
                  <c:v>3.5</c:v>
                </c:pt>
                <c:pt idx="23">
                  <c:v>4</c:v>
                </c:pt>
                <c:pt idx="24">
                  <c:v>4.5</c:v>
                </c:pt>
                <c:pt idx="25">
                  <c:v>5</c:v>
                </c:pt>
                <c:pt idx="26">
                  <c:v>5.5</c:v>
                </c:pt>
                <c:pt idx="27">
                  <c:v>6</c:v>
                </c:pt>
                <c:pt idx="28">
                  <c:v>6.5</c:v>
                </c:pt>
                <c:pt idx="29">
                  <c:v>7</c:v>
                </c:pt>
                <c:pt idx="30">
                  <c:v>7.5</c:v>
                </c:pt>
                <c:pt idx="31">
                  <c:v>8</c:v>
                </c:pt>
              </c:numCache>
            </c:numRef>
          </c:cat>
          <c:val>
            <c:numRef>
              <c:f>'Neumáticos de 2021 (V. Abr20)'!$E$72:$AJ$72</c:f>
              <c:numCache>
                <c:formatCode>0.00E+00</c:formatCode>
                <c:ptCount val="32"/>
                <c:pt idx="0">
                  <c:v>1.4473604662010999E-9</c:v>
                </c:pt>
                <c:pt idx="1">
                  <c:v>1.2209960330987E-9</c:v>
                </c:pt>
                <c:pt idx="2">
                  <c:v>1.0289292413752E-9</c:v>
                </c:pt>
                <c:pt idx="3">
                  <c:v>8.9173867585857E-10</c:v>
                </c:pt>
                <c:pt idx="4">
                  <c:v>7.6826716689344999E-10</c:v>
                </c:pt>
                <c:pt idx="5">
                  <c:v>6.7017591254901996E-10</c:v>
                </c:pt>
                <c:pt idx="6">
                  <c:v>5.6110941296328996E-10</c:v>
                </c:pt>
                <c:pt idx="7">
                  <c:v>4.6850578123952E-10</c:v>
                </c:pt>
                <c:pt idx="8">
                  <c:v>3.8550548910189999E-10</c:v>
                </c:pt>
                <c:pt idx="9">
                  <c:v>3.0319114979187998E-10</c:v>
                </c:pt>
                <c:pt idx="10">
                  <c:v>2.4008348965423002E-10</c:v>
                </c:pt>
                <c:pt idx="11">
                  <c:v>1.9755441434404999E-10</c:v>
                </c:pt>
                <c:pt idx="12">
                  <c:v>1.5914105599936999E-10</c:v>
                </c:pt>
                <c:pt idx="13">
                  <c:v>1.3856247117186E-10</c:v>
                </c:pt>
                <c:pt idx="14">
                  <c:v>1.3033103724087001E-10</c:v>
                </c:pt>
                <c:pt idx="15">
                  <c:v>1.2690127310292999E-10</c:v>
                </c:pt>
                <c:pt idx="16">
                  <c:v>1.2895913158569E-10</c:v>
                </c:pt>
                <c:pt idx="17">
                  <c:v>1.3376080137877999E-10</c:v>
                </c:pt>
                <c:pt idx="18">
                  <c:v>1.4267818813735999E-10</c:v>
                </c:pt>
                <c:pt idx="19">
                  <c:v>1.5571129186143E-10</c:v>
                </c:pt>
                <c:pt idx="20">
                  <c:v>1.7423201820620999E-10</c:v>
                </c:pt>
                <c:pt idx="21">
                  <c:v>2.0235608413711E-10</c:v>
                </c:pt>
                <c:pt idx="22">
                  <c:v>2.3116610289562001E-10</c:v>
                </c:pt>
                <c:pt idx="23">
                  <c:v>2.6134802730930001E-10</c:v>
                </c:pt>
                <c:pt idx="24">
                  <c:v>2.9427376303332001E-10</c:v>
                </c:pt>
                <c:pt idx="25">
                  <c:v>3.4777808358483E-10</c:v>
                </c:pt>
                <c:pt idx="26">
                  <c:v>4.1705931917073999E-10</c:v>
                </c:pt>
                <c:pt idx="27">
                  <c:v>5.1858033765309995E-10</c:v>
                </c:pt>
                <c:pt idx="28">
                  <c:v>6.7017591254901996E-10</c:v>
                </c:pt>
                <c:pt idx="29">
                  <c:v>8.7801961930685004E-10</c:v>
                </c:pt>
                <c:pt idx="30">
                  <c:v>1.0083506565478E-9</c:v>
                </c:pt>
                <c:pt idx="31">
                  <c:v>1.1386816937884999E-9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8AE-4C1A-AE24-A47714242505}"/>
            </c:ext>
          </c:extLst>
        </c:ser>
        <c:ser>
          <c:idx val="9"/>
          <c:order val="2"/>
          <c:tx>
            <c:strRef>
              <c:f>'Neumáticos de 2021 (V. Abr20)'!$D$73</c:f>
              <c:strCache>
                <c:ptCount val="1"/>
                <c:pt idx="0">
                  <c:v>C3</c:v>
                </c:pt>
              </c:strCache>
            </c:strRef>
          </c:tx>
          <c:marker>
            <c:symbol val="none"/>
          </c:marker>
          <c:cat>
            <c:numRef>
              <c:f>'Neumáticos de 2021 (V. Abr20)'!$E$70:$AJ$70</c:f>
              <c:numCache>
                <c:formatCode>General</c:formatCode>
                <c:ptCount val="32"/>
                <c:pt idx="0">
                  <c:v>-7.5</c:v>
                </c:pt>
                <c:pt idx="1">
                  <c:v>-7</c:v>
                </c:pt>
                <c:pt idx="2">
                  <c:v>-6.5</c:v>
                </c:pt>
                <c:pt idx="3">
                  <c:v>-6</c:v>
                </c:pt>
                <c:pt idx="4">
                  <c:v>-5.5</c:v>
                </c:pt>
                <c:pt idx="5">
                  <c:v>-5</c:v>
                </c:pt>
                <c:pt idx="6">
                  <c:v>-4.5</c:v>
                </c:pt>
                <c:pt idx="7">
                  <c:v>-4</c:v>
                </c:pt>
                <c:pt idx="8">
                  <c:v>-3.5</c:v>
                </c:pt>
                <c:pt idx="9">
                  <c:v>-3</c:v>
                </c:pt>
                <c:pt idx="10">
                  <c:v>-2.5</c:v>
                </c:pt>
                <c:pt idx="11">
                  <c:v>-2</c:v>
                </c:pt>
                <c:pt idx="12">
                  <c:v>-1.5</c:v>
                </c:pt>
                <c:pt idx="13">
                  <c:v>-1</c:v>
                </c:pt>
                <c:pt idx="14">
                  <c:v>-0.5</c:v>
                </c:pt>
                <c:pt idx="15">
                  <c:v>0</c:v>
                </c:pt>
                <c:pt idx="16">
                  <c:v>0.5</c:v>
                </c:pt>
                <c:pt idx="17">
                  <c:v>1</c:v>
                </c:pt>
                <c:pt idx="18">
                  <c:v>1.5</c:v>
                </c:pt>
                <c:pt idx="19">
                  <c:v>2</c:v>
                </c:pt>
                <c:pt idx="20">
                  <c:v>2.5</c:v>
                </c:pt>
                <c:pt idx="21">
                  <c:v>3</c:v>
                </c:pt>
                <c:pt idx="22">
                  <c:v>3.5</c:v>
                </c:pt>
                <c:pt idx="23">
                  <c:v>4</c:v>
                </c:pt>
                <c:pt idx="24">
                  <c:v>4.5</c:v>
                </c:pt>
                <c:pt idx="25">
                  <c:v>5</c:v>
                </c:pt>
                <c:pt idx="26">
                  <c:v>5.5</c:v>
                </c:pt>
                <c:pt idx="27">
                  <c:v>6</c:v>
                </c:pt>
                <c:pt idx="28">
                  <c:v>6.5</c:v>
                </c:pt>
                <c:pt idx="29">
                  <c:v>7</c:v>
                </c:pt>
                <c:pt idx="30">
                  <c:v>7.5</c:v>
                </c:pt>
                <c:pt idx="31">
                  <c:v>8</c:v>
                </c:pt>
              </c:numCache>
            </c:numRef>
          </c:cat>
          <c:val>
            <c:numRef>
              <c:f>'Neumáticos de 2021 (V. Abr20)'!$E$73:$AJ$73</c:f>
              <c:numCache>
                <c:formatCode>0.00E+00</c:formatCode>
                <c:ptCount val="32"/>
                <c:pt idx="0">
                  <c:v>2.3881447692318002E-9</c:v>
                </c:pt>
                <c:pt idx="1">
                  <c:v>2.0146434546128999E-9</c:v>
                </c:pt>
                <c:pt idx="2">
                  <c:v>1.6977332482691001E-9</c:v>
                </c:pt>
                <c:pt idx="3">
                  <c:v>1.4713688151666E-9</c:v>
                </c:pt>
                <c:pt idx="4">
                  <c:v>1.2676408253742E-9</c:v>
                </c:pt>
                <c:pt idx="5">
                  <c:v>1.1057902557059E-9</c:v>
                </c:pt>
                <c:pt idx="6">
                  <c:v>9.2583053138943004E-10</c:v>
                </c:pt>
                <c:pt idx="7">
                  <c:v>7.7303453904520995E-10</c:v>
                </c:pt>
                <c:pt idx="8">
                  <c:v>6.3608405701813997E-10</c:v>
                </c:pt>
                <c:pt idx="9">
                  <c:v>5.0026539715659999E-10</c:v>
                </c:pt>
                <c:pt idx="10">
                  <c:v>3.9613775792948001E-10</c:v>
                </c:pt>
                <c:pt idx="11">
                  <c:v>3.2596478366767998E-10</c:v>
                </c:pt>
                <c:pt idx="12">
                  <c:v>2.6258274239895999E-10</c:v>
                </c:pt>
                <c:pt idx="13">
                  <c:v>2.2862807743357001E-10</c:v>
                </c:pt>
                <c:pt idx="14">
                  <c:v>2.1504621144744E-10</c:v>
                </c:pt>
                <c:pt idx="15">
                  <c:v>2.0938710061983E-10</c:v>
                </c:pt>
                <c:pt idx="16">
                  <c:v>2.1278256711639E-10</c:v>
                </c:pt>
                <c:pt idx="17">
                  <c:v>2.2070532227499E-10</c:v>
                </c:pt>
                <c:pt idx="18">
                  <c:v>2.3541901042664E-10</c:v>
                </c:pt>
                <c:pt idx="19">
                  <c:v>2.5692363157135998E-10</c:v>
                </c:pt>
                <c:pt idx="20">
                  <c:v>2.8748283004025001E-10</c:v>
                </c:pt>
                <c:pt idx="21">
                  <c:v>3.3388753882623001E-10</c:v>
                </c:pt>
                <c:pt idx="22">
                  <c:v>3.8142406977777002E-10</c:v>
                </c:pt>
                <c:pt idx="23">
                  <c:v>4.3122424506034999E-10</c:v>
                </c:pt>
                <c:pt idx="24">
                  <c:v>4.8555170900498001E-10</c:v>
                </c:pt>
                <c:pt idx="25">
                  <c:v>5.7383383791497E-10</c:v>
                </c:pt>
                <c:pt idx="26">
                  <c:v>6.8814787663172004E-10</c:v>
                </c:pt>
                <c:pt idx="27">
                  <c:v>8.5565755712760995E-10</c:v>
                </c:pt>
                <c:pt idx="28">
                  <c:v>1.1057902557059E-9</c:v>
                </c:pt>
                <c:pt idx="29">
                  <c:v>1.4487323718563E-9</c:v>
                </c:pt>
                <c:pt idx="30">
                  <c:v>1.6637785833039001E-9</c:v>
                </c:pt>
                <c:pt idx="31">
                  <c:v>1.8788247947509999E-9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8AE-4C1A-AE24-A47714242505}"/>
            </c:ext>
          </c:extLst>
        </c:ser>
        <c:ser>
          <c:idx val="10"/>
          <c:order val="3"/>
          <c:tx>
            <c:strRef>
              <c:f>'Neumáticos de 2021 (V. Abr20)'!$D$74</c:f>
              <c:strCache>
                <c:ptCount val="1"/>
                <c:pt idx="0">
                  <c:v>C4</c:v>
                </c:pt>
              </c:strCache>
            </c:strRef>
          </c:tx>
          <c:marker>
            <c:symbol val="none"/>
          </c:marker>
          <c:cat>
            <c:numRef>
              <c:f>'Neumáticos de 2021 (V. Abr20)'!$E$70:$AJ$70</c:f>
              <c:numCache>
                <c:formatCode>General</c:formatCode>
                <c:ptCount val="32"/>
                <c:pt idx="0">
                  <c:v>-7.5</c:v>
                </c:pt>
                <c:pt idx="1">
                  <c:v>-7</c:v>
                </c:pt>
                <c:pt idx="2">
                  <c:v>-6.5</c:v>
                </c:pt>
                <c:pt idx="3">
                  <c:v>-6</c:v>
                </c:pt>
                <c:pt idx="4">
                  <c:v>-5.5</c:v>
                </c:pt>
                <c:pt idx="5">
                  <c:v>-5</c:v>
                </c:pt>
                <c:pt idx="6">
                  <c:v>-4.5</c:v>
                </c:pt>
                <c:pt idx="7">
                  <c:v>-4</c:v>
                </c:pt>
                <c:pt idx="8">
                  <c:v>-3.5</c:v>
                </c:pt>
                <c:pt idx="9">
                  <c:v>-3</c:v>
                </c:pt>
                <c:pt idx="10">
                  <c:v>-2.5</c:v>
                </c:pt>
                <c:pt idx="11">
                  <c:v>-2</c:v>
                </c:pt>
                <c:pt idx="12">
                  <c:v>-1.5</c:v>
                </c:pt>
                <c:pt idx="13">
                  <c:v>-1</c:v>
                </c:pt>
                <c:pt idx="14">
                  <c:v>-0.5</c:v>
                </c:pt>
                <c:pt idx="15">
                  <c:v>0</c:v>
                </c:pt>
                <c:pt idx="16">
                  <c:v>0.5</c:v>
                </c:pt>
                <c:pt idx="17">
                  <c:v>1</c:v>
                </c:pt>
                <c:pt idx="18">
                  <c:v>1.5</c:v>
                </c:pt>
                <c:pt idx="19">
                  <c:v>2</c:v>
                </c:pt>
                <c:pt idx="20">
                  <c:v>2.5</c:v>
                </c:pt>
                <c:pt idx="21">
                  <c:v>3</c:v>
                </c:pt>
                <c:pt idx="22">
                  <c:v>3.5</c:v>
                </c:pt>
                <c:pt idx="23">
                  <c:v>4</c:v>
                </c:pt>
                <c:pt idx="24">
                  <c:v>4.5</c:v>
                </c:pt>
                <c:pt idx="25">
                  <c:v>5</c:v>
                </c:pt>
                <c:pt idx="26">
                  <c:v>5.5</c:v>
                </c:pt>
                <c:pt idx="27">
                  <c:v>6</c:v>
                </c:pt>
                <c:pt idx="28">
                  <c:v>6.5</c:v>
                </c:pt>
                <c:pt idx="29">
                  <c:v>7</c:v>
                </c:pt>
                <c:pt idx="30">
                  <c:v>7.5</c:v>
                </c:pt>
                <c:pt idx="31">
                  <c:v>8</c:v>
                </c:pt>
              </c:numCache>
            </c:numRef>
          </c:cat>
          <c:val>
            <c:numRef>
              <c:f>'Neumáticos de 2021 (V. Abr20)'!$E$74:$AJ$74</c:f>
              <c:numCache>
                <c:formatCode>0.00E+00</c:formatCode>
                <c:ptCount val="32"/>
                <c:pt idx="0">
                  <c:v>3.9404388692325003E-9</c:v>
                </c:pt>
                <c:pt idx="1">
                  <c:v>3.3241617001113E-9</c:v>
                </c:pt>
                <c:pt idx="2">
                  <c:v>2.8012598596440002E-9</c:v>
                </c:pt>
                <c:pt idx="3">
                  <c:v>2.4277585450249001E-9</c:v>
                </c:pt>
                <c:pt idx="4">
                  <c:v>2.0916073618674001E-9</c:v>
                </c:pt>
                <c:pt idx="5">
                  <c:v>1.8245539219146999E-9</c:v>
                </c:pt>
                <c:pt idx="6">
                  <c:v>1.5276203767925999E-9</c:v>
                </c:pt>
                <c:pt idx="7">
                  <c:v>1.2755069894246E-9</c:v>
                </c:pt>
                <c:pt idx="8">
                  <c:v>1.0495386940799001E-9</c:v>
                </c:pt>
                <c:pt idx="9">
                  <c:v>8.2543790530838996E-10</c:v>
                </c:pt>
                <c:pt idx="10">
                  <c:v>6.5362730058364004E-10</c:v>
                </c:pt>
                <c:pt idx="11">
                  <c:v>5.3784189305166999E-10</c:v>
                </c:pt>
                <c:pt idx="12">
                  <c:v>4.3326152495827999E-10</c:v>
                </c:pt>
                <c:pt idx="13">
                  <c:v>3.7723632776539E-10</c:v>
                </c:pt>
                <c:pt idx="14">
                  <c:v>3.5482624888828001E-10</c:v>
                </c:pt>
                <c:pt idx="15">
                  <c:v>3.4548871602271999E-10</c:v>
                </c:pt>
                <c:pt idx="16">
                  <c:v>3.5109123574203999E-10</c:v>
                </c:pt>
                <c:pt idx="17">
                  <c:v>3.6416378175373002E-10</c:v>
                </c:pt>
                <c:pt idx="18">
                  <c:v>3.8844136720396002E-10</c:v>
                </c:pt>
                <c:pt idx="19">
                  <c:v>4.2392399209274003E-10</c:v>
                </c:pt>
                <c:pt idx="20">
                  <c:v>4.7434666956640999E-10</c:v>
                </c:pt>
                <c:pt idx="21">
                  <c:v>5.5091443906328004E-10</c:v>
                </c:pt>
                <c:pt idx="22">
                  <c:v>6.2934971513331998E-10</c:v>
                </c:pt>
                <c:pt idx="23">
                  <c:v>7.1152000434957999E-10</c:v>
                </c:pt>
                <c:pt idx="24">
                  <c:v>8.0116031985822003E-10</c:v>
                </c:pt>
                <c:pt idx="25">
                  <c:v>9.4682583255970003E-10</c:v>
                </c:pt>
                <c:pt idx="26">
                  <c:v>1.1354439964422999E-9</c:v>
                </c:pt>
                <c:pt idx="27">
                  <c:v>1.4118349692606001E-9</c:v>
                </c:pt>
                <c:pt idx="28">
                  <c:v>1.8245539219146999E-9</c:v>
                </c:pt>
                <c:pt idx="29">
                  <c:v>2.3904084135629001E-9</c:v>
                </c:pt>
                <c:pt idx="30">
                  <c:v>2.7452346624513999E-9</c:v>
                </c:pt>
                <c:pt idx="31">
                  <c:v>3.1000609113390998E-9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88AE-4C1A-AE24-A47714242505}"/>
            </c:ext>
          </c:extLst>
        </c:ser>
        <c:ser>
          <c:idx val="11"/>
          <c:order val="4"/>
          <c:tx>
            <c:strRef>
              <c:f>'Neumáticos de 2021 (V. Abr20)'!$D$75</c:f>
              <c:strCache>
                <c:ptCount val="1"/>
                <c:pt idx="0">
                  <c:v>C5</c:v>
                </c:pt>
              </c:strCache>
            </c:strRef>
          </c:tx>
          <c:marker>
            <c:symbol val="none"/>
          </c:marker>
          <c:cat>
            <c:numRef>
              <c:f>'Neumáticos de 2021 (V. Abr20)'!$E$70:$AJ$70</c:f>
              <c:numCache>
                <c:formatCode>General</c:formatCode>
                <c:ptCount val="32"/>
                <c:pt idx="0">
                  <c:v>-7.5</c:v>
                </c:pt>
                <c:pt idx="1">
                  <c:v>-7</c:v>
                </c:pt>
                <c:pt idx="2">
                  <c:v>-6.5</c:v>
                </c:pt>
                <c:pt idx="3">
                  <c:v>-6</c:v>
                </c:pt>
                <c:pt idx="4">
                  <c:v>-5.5</c:v>
                </c:pt>
                <c:pt idx="5">
                  <c:v>-5</c:v>
                </c:pt>
                <c:pt idx="6">
                  <c:v>-4.5</c:v>
                </c:pt>
                <c:pt idx="7">
                  <c:v>-4</c:v>
                </c:pt>
                <c:pt idx="8">
                  <c:v>-3.5</c:v>
                </c:pt>
                <c:pt idx="9">
                  <c:v>-3</c:v>
                </c:pt>
                <c:pt idx="10">
                  <c:v>-2.5</c:v>
                </c:pt>
                <c:pt idx="11">
                  <c:v>-2</c:v>
                </c:pt>
                <c:pt idx="12">
                  <c:v>-1.5</c:v>
                </c:pt>
                <c:pt idx="13">
                  <c:v>-1</c:v>
                </c:pt>
                <c:pt idx="14">
                  <c:v>-0.5</c:v>
                </c:pt>
                <c:pt idx="15">
                  <c:v>0</c:v>
                </c:pt>
                <c:pt idx="16">
                  <c:v>0.5</c:v>
                </c:pt>
                <c:pt idx="17">
                  <c:v>1</c:v>
                </c:pt>
                <c:pt idx="18">
                  <c:v>1.5</c:v>
                </c:pt>
                <c:pt idx="19">
                  <c:v>2</c:v>
                </c:pt>
                <c:pt idx="20">
                  <c:v>2.5</c:v>
                </c:pt>
                <c:pt idx="21">
                  <c:v>3</c:v>
                </c:pt>
                <c:pt idx="22">
                  <c:v>3.5</c:v>
                </c:pt>
                <c:pt idx="23">
                  <c:v>4</c:v>
                </c:pt>
                <c:pt idx="24">
                  <c:v>4.5</c:v>
                </c:pt>
                <c:pt idx="25">
                  <c:v>5</c:v>
                </c:pt>
                <c:pt idx="26">
                  <c:v>5.5</c:v>
                </c:pt>
                <c:pt idx="27">
                  <c:v>6</c:v>
                </c:pt>
                <c:pt idx="28">
                  <c:v>6.5</c:v>
                </c:pt>
                <c:pt idx="29">
                  <c:v>7</c:v>
                </c:pt>
                <c:pt idx="30">
                  <c:v>7.5</c:v>
                </c:pt>
                <c:pt idx="31">
                  <c:v>8</c:v>
                </c:pt>
              </c:numCache>
            </c:numRef>
          </c:cat>
          <c:val>
            <c:numRef>
              <c:f>'Neumáticos de 2021 (V. Abr20)'!$E$75:$AJ$75</c:f>
              <c:numCache>
                <c:formatCode>0.00E+00</c:formatCode>
                <c:ptCount val="32"/>
                <c:pt idx="0">
                  <c:v>6.5017241342335999E-9</c:v>
                </c:pt>
                <c:pt idx="1">
                  <c:v>5.4848668051835998E-9</c:v>
                </c:pt>
                <c:pt idx="2">
                  <c:v>4.6220787684125998E-9</c:v>
                </c:pt>
                <c:pt idx="3">
                  <c:v>4.0058015992910997E-9</c:v>
                </c:pt>
                <c:pt idx="4">
                  <c:v>3.4511521470812E-9</c:v>
                </c:pt>
                <c:pt idx="5">
                  <c:v>3.0105139711593001E-9</c:v>
                </c:pt>
                <c:pt idx="6">
                  <c:v>2.5205736217078001E-9</c:v>
                </c:pt>
                <c:pt idx="7">
                  <c:v>2.1045865325506E-9</c:v>
                </c:pt>
                <c:pt idx="8">
                  <c:v>1.7317388452318E-9</c:v>
                </c:pt>
                <c:pt idx="9">
                  <c:v>1.3619725437588001E-9</c:v>
                </c:pt>
                <c:pt idx="10">
                  <c:v>1.078485045963E-9</c:v>
                </c:pt>
                <c:pt idx="11">
                  <c:v>8.8743912353526002E-10</c:v>
                </c:pt>
                <c:pt idx="12">
                  <c:v>7.1488151618115999E-10</c:v>
                </c:pt>
                <c:pt idx="13">
                  <c:v>6.2243994081289005E-10</c:v>
                </c:pt>
                <c:pt idx="14">
                  <c:v>5.8546331066565997E-10</c:v>
                </c:pt>
                <c:pt idx="15">
                  <c:v>5.7005638143748998E-10</c:v>
                </c:pt>
                <c:pt idx="16">
                  <c:v>5.7930053897436995E-10</c:v>
                </c:pt>
                <c:pt idx="17">
                  <c:v>6.0087023989364996E-10</c:v>
                </c:pt>
                <c:pt idx="18">
                  <c:v>6.4092825588652995E-10</c:v>
                </c:pt>
                <c:pt idx="19">
                  <c:v>6.9947458695301997E-10</c:v>
                </c:pt>
                <c:pt idx="20">
                  <c:v>7.8267200478458003E-10</c:v>
                </c:pt>
                <c:pt idx="21">
                  <c:v>9.0900882445440995E-10</c:v>
                </c:pt>
                <c:pt idx="22">
                  <c:v>1.0384270299699999E-9</c:v>
                </c:pt>
                <c:pt idx="23">
                  <c:v>1.1740080071768001E-9</c:v>
                </c:pt>
                <c:pt idx="24">
                  <c:v>1.3219145277661001E-9</c:v>
                </c:pt>
                <c:pt idx="25">
                  <c:v>1.5622626237235E-9</c:v>
                </c:pt>
                <c:pt idx="26">
                  <c:v>1.8734825941297999E-9</c:v>
                </c:pt>
                <c:pt idx="27">
                  <c:v>2.3295276992800001E-9</c:v>
                </c:pt>
                <c:pt idx="28">
                  <c:v>3.0105139711593001E-9</c:v>
                </c:pt>
                <c:pt idx="29">
                  <c:v>3.9441738823788002E-9</c:v>
                </c:pt>
                <c:pt idx="30">
                  <c:v>4.5296371930447999E-9</c:v>
                </c:pt>
                <c:pt idx="31">
                  <c:v>5.1151005037095001E-9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88AE-4C1A-AE24-A47714242505}"/>
            </c:ext>
          </c:extLst>
        </c:ser>
        <c:ser>
          <c:idx val="12"/>
          <c:order val="5"/>
          <c:tx>
            <c:strRef>
              <c:f>'Neumáticos de 2021 (V. Abr20)'!$D$76</c:f>
              <c:strCache>
                <c:ptCount val="1"/>
                <c:pt idx="0">
                  <c:v>INT</c:v>
                </c:pt>
              </c:strCache>
            </c:strRef>
          </c:tx>
          <c:marker>
            <c:symbol val="none"/>
          </c:marker>
          <c:cat>
            <c:numRef>
              <c:f>'Neumáticos de 2021 (V. Abr20)'!$E$70:$AJ$70</c:f>
              <c:numCache>
                <c:formatCode>General</c:formatCode>
                <c:ptCount val="32"/>
                <c:pt idx="0">
                  <c:v>-7.5</c:v>
                </c:pt>
                <c:pt idx="1">
                  <c:v>-7</c:v>
                </c:pt>
                <c:pt idx="2">
                  <c:v>-6.5</c:v>
                </c:pt>
                <c:pt idx="3">
                  <c:v>-6</c:v>
                </c:pt>
                <c:pt idx="4">
                  <c:v>-5.5</c:v>
                </c:pt>
                <c:pt idx="5">
                  <c:v>-5</c:v>
                </c:pt>
                <c:pt idx="6">
                  <c:v>-4.5</c:v>
                </c:pt>
                <c:pt idx="7">
                  <c:v>-4</c:v>
                </c:pt>
                <c:pt idx="8">
                  <c:v>-3.5</c:v>
                </c:pt>
                <c:pt idx="9">
                  <c:v>-3</c:v>
                </c:pt>
                <c:pt idx="10">
                  <c:v>-2.5</c:v>
                </c:pt>
                <c:pt idx="11">
                  <c:v>-2</c:v>
                </c:pt>
                <c:pt idx="12">
                  <c:v>-1.5</c:v>
                </c:pt>
                <c:pt idx="13">
                  <c:v>-1</c:v>
                </c:pt>
                <c:pt idx="14">
                  <c:v>-0.5</c:v>
                </c:pt>
                <c:pt idx="15">
                  <c:v>0</c:v>
                </c:pt>
                <c:pt idx="16">
                  <c:v>0.5</c:v>
                </c:pt>
                <c:pt idx="17">
                  <c:v>1</c:v>
                </c:pt>
                <c:pt idx="18">
                  <c:v>1.5</c:v>
                </c:pt>
                <c:pt idx="19">
                  <c:v>2</c:v>
                </c:pt>
                <c:pt idx="20">
                  <c:v>2.5</c:v>
                </c:pt>
                <c:pt idx="21">
                  <c:v>3</c:v>
                </c:pt>
                <c:pt idx="22">
                  <c:v>3.5</c:v>
                </c:pt>
                <c:pt idx="23">
                  <c:v>4</c:v>
                </c:pt>
                <c:pt idx="24">
                  <c:v>4.5</c:v>
                </c:pt>
                <c:pt idx="25">
                  <c:v>5</c:v>
                </c:pt>
                <c:pt idx="26">
                  <c:v>5.5</c:v>
                </c:pt>
                <c:pt idx="27">
                  <c:v>6</c:v>
                </c:pt>
                <c:pt idx="28">
                  <c:v>6.5</c:v>
                </c:pt>
                <c:pt idx="29">
                  <c:v>7</c:v>
                </c:pt>
                <c:pt idx="30">
                  <c:v>7.5</c:v>
                </c:pt>
                <c:pt idx="31">
                  <c:v>8</c:v>
                </c:pt>
              </c:numCache>
            </c:numRef>
          </c:cat>
          <c:val>
            <c:numRef>
              <c:f>'Neumáticos de 2021 (V. Abr20)'!$E$76:$AJ$76</c:f>
              <c:numCache>
                <c:formatCode>0.00E+00</c:formatCode>
                <c:ptCount val="32"/>
                <c:pt idx="0">
                  <c:v>8.7718816133399998E-10</c:v>
                </c:pt>
                <c:pt idx="1">
                  <c:v>7.3999759581738004E-10</c:v>
                </c:pt>
                <c:pt idx="2">
                  <c:v>6.2359347962136005E-10</c:v>
                </c:pt>
                <c:pt idx="3">
                  <c:v>5.4044768233853E-10</c:v>
                </c:pt>
                <c:pt idx="4">
                  <c:v>4.6561646478390998E-10</c:v>
                </c:pt>
                <c:pt idx="5">
                  <c:v>4.0616721972668001E-10</c:v>
                </c:pt>
                <c:pt idx="6">
                  <c:v>3.4006631088683998E-10</c:v>
                </c:pt>
                <c:pt idx="7">
                  <c:v>2.8394289772092002E-10</c:v>
                </c:pt>
                <c:pt idx="8">
                  <c:v>2.3363969036479001E-10</c:v>
                </c:pt>
                <c:pt idx="9">
                  <c:v>1.8375221199508E-10</c:v>
                </c:pt>
                <c:pt idx="10">
                  <c:v>1.4550514524498999E-10</c:v>
                </c:pt>
                <c:pt idx="11">
                  <c:v>1.197299480873E-10</c:v>
                </c:pt>
                <c:pt idx="12">
                  <c:v>9.6449124848106006E-11</c:v>
                </c:pt>
                <c:pt idx="13">
                  <c:v>8.3977255255673995E-11</c:v>
                </c:pt>
                <c:pt idx="14">
                  <c:v>7.8988507418712003E-11</c:v>
                </c:pt>
                <c:pt idx="15">
                  <c:v>7.6909862486621999E-11</c:v>
                </c:pt>
                <c:pt idx="16">
                  <c:v>7.8157049445869996E-11</c:v>
                </c:pt>
                <c:pt idx="17">
                  <c:v>8.1067152350778005E-11</c:v>
                </c:pt>
                <c:pt idx="18">
                  <c:v>8.6471629174157995E-11</c:v>
                </c:pt>
                <c:pt idx="19">
                  <c:v>9.4370479916016002E-11</c:v>
                </c:pt>
                <c:pt idx="20">
                  <c:v>1.0559516254922E-10</c:v>
                </c:pt>
                <c:pt idx="21">
                  <c:v>1.2264005099219001E-10</c:v>
                </c:pt>
                <c:pt idx="22">
                  <c:v>1.4010066842159001E-10</c:v>
                </c:pt>
                <c:pt idx="23">
                  <c:v>1.5839274382382001E-10</c:v>
                </c:pt>
                <c:pt idx="24">
                  <c:v>1.7834773517171E-10</c:v>
                </c:pt>
                <c:pt idx="25">
                  <c:v>2.1077459611202001E-10</c:v>
                </c:pt>
                <c:pt idx="26">
                  <c:v>2.5276322373983998E-10</c:v>
                </c:pt>
                <c:pt idx="27">
                  <c:v>3.1429111372915001E-10</c:v>
                </c:pt>
                <c:pt idx="28">
                  <c:v>4.0616721972668001E-10</c:v>
                </c:pt>
                <c:pt idx="29">
                  <c:v>5.3213310261021005E-10</c:v>
                </c:pt>
                <c:pt idx="30">
                  <c:v>6.1112161002894004E-10</c:v>
                </c:pt>
                <c:pt idx="31">
                  <c:v>6.9011011744757998E-10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88AE-4C1A-AE24-A47714242505}"/>
            </c:ext>
          </c:extLst>
        </c:ser>
        <c:ser>
          <c:idx val="13"/>
          <c:order val="6"/>
          <c:tx>
            <c:strRef>
              <c:f>'Neumáticos de 2021 (V. Abr20)'!$D$77</c:f>
              <c:strCache>
                <c:ptCount val="1"/>
                <c:pt idx="0">
                  <c:v>WET</c:v>
                </c:pt>
              </c:strCache>
            </c:strRef>
          </c:tx>
          <c:marker>
            <c:symbol val="none"/>
          </c:marker>
          <c:cat>
            <c:numRef>
              <c:f>'Neumáticos de 2021 (V. Abr20)'!$E$70:$AJ$70</c:f>
              <c:numCache>
                <c:formatCode>General</c:formatCode>
                <c:ptCount val="32"/>
                <c:pt idx="0">
                  <c:v>-7.5</c:v>
                </c:pt>
                <c:pt idx="1">
                  <c:v>-7</c:v>
                </c:pt>
                <c:pt idx="2">
                  <c:v>-6.5</c:v>
                </c:pt>
                <c:pt idx="3">
                  <c:v>-6</c:v>
                </c:pt>
                <c:pt idx="4">
                  <c:v>-5.5</c:v>
                </c:pt>
                <c:pt idx="5">
                  <c:v>-5</c:v>
                </c:pt>
                <c:pt idx="6">
                  <c:v>-4.5</c:v>
                </c:pt>
                <c:pt idx="7">
                  <c:v>-4</c:v>
                </c:pt>
                <c:pt idx="8">
                  <c:v>-3.5</c:v>
                </c:pt>
                <c:pt idx="9">
                  <c:v>-3</c:v>
                </c:pt>
                <c:pt idx="10">
                  <c:v>-2.5</c:v>
                </c:pt>
                <c:pt idx="11">
                  <c:v>-2</c:v>
                </c:pt>
                <c:pt idx="12">
                  <c:v>-1.5</c:v>
                </c:pt>
                <c:pt idx="13">
                  <c:v>-1</c:v>
                </c:pt>
                <c:pt idx="14">
                  <c:v>-0.5</c:v>
                </c:pt>
                <c:pt idx="15">
                  <c:v>0</c:v>
                </c:pt>
                <c:pt idx="16">
                  <c:v>0.5</c:v>
                </c:pt>
                <c:pt idx="17">
                  <c:v>1</c:v>
                </c:pt>
                <c:pt idx="18">
                  <c:v>1.5</c:v>
                </c:pt>
                <c:pt idx="19">
                  <c:v>2</c:v>
                </c:pt>
                <c:pt idx="20">
                  <c:v>2.5</c:v>
                </c:pt>
                <c:pt idx="21">
                  <c:v>3</c:v>
                </c:pt>
                <c:pt idx="22">
                  <c:v>3.5</c:v>
                </c:pt>
                <c:pt idx="23">
                  <c:v>4</c:v>
                </c:pt>
                <c:pt idx="24">
                  <c:v>4.5</c:v>
                </c:pt>
                <c:pt idx="25">
                  <c:v>5</c:v>
                </c:pt>
                <c:pt idx="26">
                  <c:v>5.5</c:v>
                </c:pt>
                <c:pt idx="27">
                  <c:v>6</c:v>
                </c:pt>
                <c:pt idx="28">
                  <c:v>6.5</c:v>
                </c:pt>
                <c:pt idx="29">
                  <c:v>7</c:v>
                </c:pt>
                <c:pt idx="30">
                  <c:v>7.5</c:v>
                </c:pt>
                <c:pt idx="31">
                  <c:v>8</c:v>
                </c:pt>
              </c:numCache>
            </c:numRef>
          </c:cat>
          <c:val>
            <c:numRef>
              <c:f>'Neumáticos de 2021 (V. Abr20)'!$E$77:$AJ$77</c:f>
              <c:numCache>
                <c:formatCode>0.00E+00</c:formatCode>
                <c:ptCount val="32"/>
                <c:pt idx="0">
                  <c:v>1.4473604662010999E-9</c:v>
                </c:pt>
                <c:pt idx="1">
                  <c:v>1.2209960330987E-9</c:v>
                </c:pt>
                <c:pt idx="2">
                  <c:v>1.0289292413752E-9</c:v>
                </c:pt>
                <c:pt idx="3">
                  <c:v>8.9173867585857E-10</c:v>
                </c:pt>
                <c:pt idx="4">
                  <c:v>7.6826716689344999E-10</c:v>
                </c:pt>
                <c:pt idx="5">
                  <c:v>6.7017591254901996E-10</c:v>
                </c:pt>
                <c:pt idx="6">
                  <c:v>5.6110941296328996E-10</c:v>
                </c:pt>
                <c:pt idx="7">
                  <c:v>4.6850578123952E-10</c:v>
                </c:pt>
                <c:pt idx="8">
                  <c:v>3.8550548910189999E-10</c:v>
                </c:pt>
                <c:pt idx="9">
                  <c:v>3.0319114979187998E-10</c:v>
                </c:pt>
                <c:pt idx="10">
                  <c:v>2.4008348965423002E-10</c:v>
                </c:pt>
                <c:pt idx="11">
                  <c:v>1.9755441434404999E-10</c:v>
                </c:pt>
                <c:pt idx="12">
                  <c:v>1.5914105599936999E-10</c:v>
                </c:pt>
                <c:pt idx="13">
                  <c:v>1.3856247117186E-10</c:v>
                </c:pt>
                <c:pt idx="14">
                  <c:v>1.3033103724087001E-10</c:v>
                </c:pt>
                <c:pt idx="15">
                  <c:v>1.2690127310292999E-10</c:v>
                </c:pt>
                <c:pt idx="16">
                  <c:v>1.2895913158569E-10</c:v>
                </c:pt>
                <c:pt idx="17">
                  <c:v>1.3376080137877999E-10</c:v>
                </c:pt>
                <c:pt idx="18">
                  <c:v>1.4267818813735999E-10</c:v>
                </c:pt>
                <c:pt idx="19">
                  <c:v>1.5571129186143E-10</c:v>
                </c:pt>
                <c:pt idx="20">
                  <c:v>1.7423201820620999E-10</c:v>
                </c:pt>
                <c:pt idx="21">
                  <c:v>2.0235608413711E-10</c:v>
                </c:pt>
                <c:pt idx="22">
                  <c:v>2.3116610289562001E-10</c:v>
                </c:pt>
                <c:pt idx="23">
                  <c:v>2.6134802730930001E-10</c:v>
                </c:pt>
                <c:pt idx="24">
                  <c:v>2.9427376303332001E-10</c:v>
                </c:pt>
                <c:pt idx="25">
                  <c:v>3.4777808358483E-10</c:v>
                </c:pt>
                <c:pt idx="26">
                  <c:v>4.1705931917073999E-10</c:v>
                </c:pt>
                <c:pt idx="27">
                  <c:v>5.1858033765309995E-10</c:v>
                </c:pt>
                <c:pt idx="28">
                  <c:v>6.7017591254901996E-10</c:v>
                </c:pt>
                <c:pt idx="29">
                  <c:v>8.7801961930685004E-10</c:v>
                </c:pt>
                <c:pt idx="30">
                  <c:v>1.0083506565478E-9</c:v>
                </c:pt>
                <c:pt idx="31">
                  <c:v>1.1386816937884999E-9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88AE-4C1A-AE24-A4771424250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85680904"/>
        <c:axId val="685678608"/>
      </c:lineChart>
      <c:catAx>
        <c:axId val="68568090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685678608"/>
        <c:crosses val="autoZero"/>
        <c:auto val="1"/>
        <c:lblAlgn val="ctr"/>
        <c:lblOffset val="100"/>
        <c:noMultiLvlLbl val="0"/>
      </c:catAx>
      <c:valAx>
        <c:axId val="685678608"/>
        <c:scaling>
          <c:orientation val="minMax"/>
          <c:max val="6.0000000000000024E-9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E+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685680904"/>
        <c:crosses val="autoZero"/>
        <c:crossBetween val="between"/>
      </c:valAx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ES"/>
        </a:p>
      </c:txPr>
    </c:legend>
    <c:plotVisOnly val="1"/>
    <c:dispBlanksAs val="gap"/>
    <c:showDLblsOverMax val="0"/>
    <c:extLst/>
  </c:chart>
  <c:txPr>
    <a:bodyPr/>
    <a:lstStyle/>
    <a:p>
      <a:pPr>
        <a:defRPr/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3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Abrasión</a:t>
            </a:r>
            <a:r>
              <a:rPr lang="es-ES" baseline="0"/>
              <a:t> FRONT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lineChart>
        <c:grouping val="standard"/>
        <c:varyColors val="0"/>
        <c:ser>
          <c:idx val="7"/>
          <c:order val="0"/>
          <c:tx>
            <c:strRef>
              <c:f>'Neumáticos de 2021 (V. Abr20)'!$D$61</c:f>
              <c:strCache>
                <c:ptCount val="1"/>
                <c:pt idx="0">
                  <c:v>C1</c:v>
                </c:pt>
              </c:strCache>
            </c:strRef>
          </c:tx>
          <c:marker>
            <c:symbol val="none"/>
          </c:marker>
          <c:cat>
            <c:numRef>
              <c:f>'Neumáticos de 2021 (V. Abr20)'!$E$60:$AJ$60</c:f>
              <c:numCache>
                <c:formatCode>General</c:formatCode>
                <c:ptCount val="32"/>
                <c:pt idx="0">
                  <c:v>-7.5</c:v>
                </c:pt>
                <c:pt idx="1">
                  <c:v>-7</c:v>
                </c:pt>
                <c:pt idx="2">
                  <c:v>-6.5</c:v>
                </c:pt>
                <c:pt idx="3">
                  <c:v>-6</c:v>
                </c:pt>
                <c:pt idx="4">
                  <c:v>-5.5</c:v>
                </c:pt>
                <c:pt idx="5">
                  <c:v>-5</c:v>
                </c:pt>
                <c:pt idx="6">
                  <c:v>-4.5</c:v>
                </c:pt>
                <c:pt idx="7">
                  <c:v>-4</c:v>
                </c:pt>
                <c:pt idx="8">
                  <c:v>-3.5</c:v>
                </c:pt>
                <c:pt idx="9">
                  <c:v>-3</c:v>
                </c:pt>
                <c:pt idx="10">
                  <c:v>-2.5</c:v>
                </c:pt>
                <c:pt idx="11">
                  <c:v>-2</c:v>
                </c:pt>
                <c:pt idx="12">
                  <c:v>-1.5</c:v>
                </c:pt>
                <c:pt idx="13">
                  <c:v>-1</c:v>
                </c:pt>
                <c:pt idx="14">
                  <c:v>-0.5</c:v>
                </c:pt>
                <c:pt idx="15">
                  <c:v>0</c:v>
                </c:pt>
                <c:pt idx="16">
                  <c:v>0.5</c:v>
                </c:pt>
                <c:pt idx="17">
                  <c:v>1</c:v>
                </c:pt>
                <c:pt idx="18">
                  <c:v>1.5</c:v>
                </c:pt>
                <c:pt idx="19">
                  <c:v>2</c:v>
                </c:pt>
                <c:pt idx="20">
                  <c:v>2.5</c:v>
                </c:pt>
                <c:pt idx="21">
                  <c:v>3</c:v>
                </c:pt>
                <c:pt idx="22">
                  <c:v>3.5</c:v>
                </c:pt>
                <c:pt idx="23">
                  <c:v>4</c:v>
                </c:pt>
                <c:pt idx="24">
                  <c:v>4.5</c:v>
                </c:pt>
                <c:pt idx="25">
                  <c:v>5</c:v>
                </c:pt>
                <c:pt idx="26">
                  <c:v>5.5</c:v>
                </c:pt>
                <c:pt idx="27">
                  <c:v>6</c:v>
                </c:pt>
                <c:pt idx="28">
                  <c:v>6.5</c:v>
                </c:pt>
                <c:pt idx="29">
                  <c:v>7</c:v>
                </c:pt>
                <c:pt idx="30">
                  <c:v>7.5</c:v>
                </c:pt>
                <c:pt idx="31">
                  <c:v>8</c:v>
                </c:pt>
              </c:numCache>
            </c:numRef>
          </c:cat>
          <c:val>
            <c:numRef>
              <c:f>'Neumáticos de 2021 (V. Abr20)'!$E$61:$AJ$61</c:f>
              <c:numCache>
                <c:formatCode>0.00E+00</c:formatCode>
                <c:ptCount val="32"/>
                <c:pt idx="0">
                  <c:v>5.4993470762641999E-10</c:v>
                </c:pt>
                <c:pt idx="1">
                  <c:v>4.6392596188391001E-10</c:v>
                </c:pt>
                <c:pt idx="2">
                  <c:v>3.9094884428421999E-10</c:v>
                </c:pt>
                <c:pt idx="3">
                  <c:v>3.3882233171298999E-10</c:v>
                </c:pt>
                <c:pt idx="4">
                  <c:v>2.9190847039888002E-10</c:v>
                </c:pt>
                <c:pt idx="5">
                  <c:v>2.5463801391013E-10</c:v>
                </c:pt>
                <c:pt idx="6">
                  <c:v>2.1319743641633E-10</c:v>
                </c:pt>
                <c:pt idx="7">
                  <c:v>1.7801204043106E-10</c:v>
                </c:pt>
                <c:pt idx="8">
                  <c:v>1.4647550032516E-10</c:v>
                </c:pt>
                <c:pt idx="9">
                  <c:v>1.1519959278242001E-10</c:v>
                </c:pt>
                <c:pt idx="10">
                  <c:v>9.1221396999654001E-11</c:v>
                </c:pt>
                <c:pt idx="11">
                  <c:v>7.5062178102569996E-11</c:v>
                </c:pt>
                <c:pt idx="12">
                  <c:v>6.0466754582627998E-11</c:v>
                </c:pt>
                <c:pt idx="13">
                  <c:v>5.2647777696937997E-11</c:v>
                </c:pt>
                <c:pt idx="14">
                  <c:v>4.9520186942662999E-11</c:v>
                </c:pt>
                <c:pt idx="15">
                  <c:v>4.8217024128386002E-11</c:v>
                </c:pt>
                <c:pt idx="16">
                  <c:v>4.8998921816956999E-11</c:v>
                </c:pt>
                <c:pt idx="17">
                  <c:v>5.0823349756947001E-11</c:v>
                </c:pt>
                <c:pt idx="18">
                  <c:v>5.4211573074079003E-11</c:v>
                </c:pt>
                <c:pt idx="19">
                  <c:v>5.9163591768340998E-11</c:v>
                </c:pt>
                <c:pt idx="20">
                  <c:v>6.6200670965459995E-11</c:v>
                </c:pt>
                <c:pt idx="21">
                  <c:v>7.6886606042868E-11</c:v>
                </c:pt>
                <c:pt idx="22">
                  <c:v>8.783317368222E-11</c:v>
                </c:pt>
                <c:pt idx="23">
                  <c:v>9.9301006447872E-11</c:v>
                </c:pt>
                <c:pt idx="24">
                  <c:v>1.1181136946498E-10</c:v>
                </c:pt>
                <c:pt idx="25">
                  <c:v>1.3214070936775001E-10</c:v>
                </c:pt>
                <c:pt idx="26">
                  <c:v>1.5846459821654001E-10</c:v>
                </c:pt>
                <c:pt idx="27">
                  <c:v>1.9703821751924001E-10</c:v>
                </c:pt>
                <c:pt idx="28">
                  <c:v>2.5463801391013E-10</c:v>
                </c:pt>
                <c:pt idx="29">
                  <c:v>3.3360968045587999E-10</c:v>
                </c:pt>
                <c:pt idx="30">
                  <c:v>3.8312986739852999E-10</c:v>
                </c:pt>
                <c:pt idx="31">
                  <c:v>4.3265005434120998E-10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D10-4E31-B16B-DCB2460821A5}"/>
            </c:ext>
          </c:extLst>
        </c:ser>
        <c:ser>
          <c:idx val="8"/>
          <c:order val="1"/>
          <c:tx>
            <c:strRef>
              <c:f>'Neumáticos de 2021 (V. Abr20)'!$D$62</c:f>
              <c:strCache>
                <c:ptCount val="1"/>
                <c:pt idx="0">
                  <c:v>C2</c:v>
                </c:pt>
              </c:strCache>
            </c:strRef>
          </c:tx>
          <c:marker>
            <c:symbol val="none"/>
          </c:marker>
          <c:cat>
            <c:numRef>
              <c:f>'Neumáticos de 2021 (V. Abr20)'!$E$60:$AJ$60</c:f>
              <c:numCache>
                <c:formatCode>General</c:formatCode>
                <c:ptCount val="32"/>
                <c:pt idx="0">
                  <c:v>-7.5</c:v>
                </c:pt>
                <c:pt idx="1">
                  <c:v>-7</c:v>
                </c:pt>
                <c:pt idx="2">
                  <c:v>-6.5</c:v>
                </c:pt>
                <c:pt idx="3">
                  <c:v>-6</c:v>
                </c:pt>
                <c:pt idx="4">
                  <c:v>-5.5</c:v>
                </c:pt>
                <c:pt idx="5">
                  <c:v>-5</c:v>
                </c:pt>
                <c:pt idx="6">
                  <c:v>-4.5</c:v>
                </c:pt>
                <c:pt idx="7">
                  <c:v>-4</c:v>
                </c:pt>
                <c:pt idx="8">
                  <c:v>-3.5</c:v>
                </c:pt>
                <c:pt idx="9">
                  <c:v>-3</c:v>
                </c:pt>
                <c:pt idx="10">
                  <c:v>-2.5</c:v>
                </c:pt>
                <c:pt idx="11">
                  <c:v>-2</c:v>
                </c:pt>
                <c:pt idx="12">
                  <c:v>-1.5</c:v>
                </c:pt>
                <c:pt idx="13">
                  <c:v>-1</c:v>
                </c:pt>
                <c:pt idx="14">
                  <c:v>-0.5</c:v>
                </c:pt>
                <c:pt idx="15">
                  <c:v>0</c:v>
                </c:pt>
                <c:pt idx="16">
                  <c:v>0.5</c:v>
                </c:pt>
                <c:pt idx="17">
                  <c:v>1</c:v>
                </c:pt>
                <c:pt idx="18">
                  <c:v>1.5</c:v>
                </c:pt>
                <c:pt idx="19">
                  <c:v>2</c:v>
                </c:pt>
                <c:pt idx="20">
                  <c:v>2.5</c:v>
                </c:pt>
                <c:pt idx="21">
                  <c:v>3</c:v>
                </c:pt>
                <c:pt idx="22">
                  <c:v>3.5</c:v>
                </c:pt>
                <c:pt idx="23">
                  <c:v>4</c:v>
                </c:pt>
                <c:pt idx="24">
                  <c:v>4.5</c:v>
                </c:pt>
                <c:pt idx="25">
                  <c:v>5</c:v>
                </c:pt>
                <c:pt idx="26">
                  <c:v>5.5</c:v>
                </c:pt>
                <c:pt idx="27">
                  <c:v>6</c:v>
                </c:pt>
                <c:pt idx="28">
                  <c:v>6.5</c:v>
                </c:pt>
                <c:pt idx="29">
                  <c:v>7</c:v>
                </c:pt>
                <c:pt idx="30">
                  <c:v>7.5</c:v>
                </c:pt>
                <c:pt idx="31">
                  <c:v>8</c:v>
                </c:pt>
              </c:numCache>
            </c:numRef>
          </c:cat>
          <c:val>
            <c:numRef>
              <c:f>'Neumáticos de 2021 (V. Abr20)'!$E$62:$AJ$62</c:f>
              <c:numCache>
                <c:formatCode>0.00E+00</c:formatCode>
                <c:ptCount val="32"/>
                <c:pt idx="0">
                  <c:v>8.7989553220227002E-10</c:v>
                </c:pt>
                <c:pt idx="1">
                  <c:v>7.4228153901426001E-10</c:v>
                </c:pt>
                <c:pt idx="2">
                  <c:v>6.2551815085474998E-10</c:v>
                </c:pt>
                <c:pt idx="3">
                  <c:v>5.4211573074078004E-10</c:v>
                </c:pt>
                <c:pt idx="4">
                  <c:v>4.6705355263821E-10</c:v>
                </c:pt>
                <c:pt idx="5">
                  <c:v>4.0742082225620999E-10</c:v>
                </c:pt>
                <c:pt idx="6">
                  <c:v>3.4111589826613001E-10</c:v>
                </c:pt>
                <c:pt idx="7">
                  <c:v>2.8481926468969998E-10</c:v>
                </c:pt>
                <c:pt idx="8">
                  <c:v>2.3436080052026E-10</c:v>
                </c:pt>
                <c:pt idx="9">
                  <c:v>1.8431934845187E-10</c:v>
                </c:pt>
                <c:pt idx="10">
                  <c:v>1.4595423519944999E-10</c:v>
                </c:pt>
                <c:pt idx="11">
                  <c:v>1.2009948496410999E-10</c:v>
                </c:pt>
                <c:pt idx="12">
                  <c:v>9.6746807332205002E-11</c:v>
                </c:pt>
                <c:pt idx="13">
                  <c:v>8.4236444315101E-11</c:v>
                </c:pt>
                <c:pt idx="14">
                  <c:v>7.9232299108260994E-11</c:v>
                </c:pt>
                <c:pt idx="15">
                  <c:v>7.7147238605417996E-11</c:v>
                </c:pt>
                <c:pt idx="16">
                  <c:v>7.8398274907130999E-11</c:v>
                </c:pt>
                <c:pt idx="17">
                  <c:v>8.1317359611115005E-11</c:v>
                </c:pt>
                <c:pt idx="18">
                  <c:v>8.6738516918525998E-11</c:v>
                </c:pt>
                <c:pt idx="19">
                  <c:v>9.4661746829346002E-11</c:v>
                </c:pt>
                <c:pt idx="20">
                  <c:v>1.0592107354474E-10</c:v>
                </c:pt>
                <c:pt idx="21">
                  <c:v>1.2301856966859E-10</c:v>
                </c:pt>
                <c:pt idx="22">
                  <c:v>1.4053307789154999E-10</c:v>
                </c:pt>
                <c:pt idx="23">
                  <c:v>1.588816103166E-10</c:v>
                </c:pt>
                <c:pt idx="24">
                  <c:v>1.7889819114397E-10</c:v>
                </c:pt>
                <c:pt idx="25">
                  <c:v>2.1142513498840001E-10</c:v>
                </c:pt>
                <c:pt idx="26">
                  <c:v>2.5354335714646001E-10</c:v>
                </c:pt>
                <c:pt idx="27">
                  <c:v>3.1526114803077998E-10</c:v>
                </c:pt>
                <c:pt idx="28">
                  <c:v>4.0742082225620999E-10</c:v>
                </c:pt>
                <c:pt idx="29">
                  <c:v>5.3377548872941001E-10</c:v>
                </c:pt>
                <c:pt idx="30">
                  <c:v>6.1300778783765001E-10</c:v>
                </c:pt>
                <c:pt idx="31">
                  <c:v>6.9224008694593996E-10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D10-4E31-B16B-DCB2460821A5}"/>
            </c:ext>
          </c:extLst>
        </c:ser>
        <c:ser>
          <c:idx val="9"/>
          <c:order val="2"/>
          <c:tx>
            <c:strRef>
              <c:f>'Neumáticos de 2021 (V. Abr20)'!$D$63</c:f>
              <c:strCache>
                <c:ptCount val="1"/>
                <c:pt idx="0">
                  <c:v>C3</c:v>
                </c:pt>
              </c:strCache>
            </c:strRef>
          </c:tx>
          <c:marker>
            <c:symbol val="none"/>
          </c:marker>
          <c:cat>
            <c:numRef>
              <c:f>'Neumáticos de 2021 (V. Abr20)'!$E$60:$AJ$60</c:f>
              <c:numCache>
                <c:formatCode>General</c:formatCode>
                <c:ptCount val="32"/>
                <c:pt idx="0">
                  <c:v>-7.5</c:v>
                </c:pt>
                <c:pt idx="1">
                  <c:v>-7</c:v>
                </c:pt>
                <c:pt idx="2">
                  <c:v>-6.5</c:v>
                </c:pt>
                <c:pt idx="3">
                  <c:v>-6</c:v>
                </c:pt>
                <c:pt idx="4">
                  <c:v>-5.5</c:v>
                </c:pt>
                <c:pt idx="5">
                  <c:v>-5</c:v>
                </c:pt>
                <c:pt idx="6">
                  <c:v>-4.5</c:v>
                </c:pt>
                <c:pt idx="7">
                  <c:v>-4</c:v>
                </c:pt>
                <c:pt idx="8">
                  <c:v>-3.5</c:v>
                </c:pt>
                <c:pt idx="9">
                  <c:v>-3</c:v>
                </c:pt>
                <c:pt idx="10">
                  <c:v>-2.5</c:v>
                </c:pt>
                <c:pt idx="11">
                  <c:v>-2</c:v>
                </c:pt>
                <c:pt idx="12">
                  <c:v>-1.5</c:v>
                </c:pt>
                <c:pt idx="13">
                  <c:v>-1</c:v>
                </c:pt>
                <c:pt idx="14">
                  <c:v>-0.5</c:v>
                </c:pt>
                <c:pt idx="15">
                  <c:v>0</c:v>
                </c:pt>
                <c:pt idx="16">
                  <c:v>0.5</c:v>
                </c:pt>
                <c:pt idx="17">
                  <c:v>1</c:v>
                </c:pt>
                <c:pt idx="18">
                  <c:v>1.5</c:v>
                </c:pt>
                <c:pt idx="19">
                  <c:v>2</c:v>
                </c:pt>
                <c:pt idx="20">
                  <c:v>2.5</c:v>
                </c:pt>
                <c:pt idx="21">
                  <c:v>3</c:v>
                </c:pt>
                <c:pt idx="22">
                  <c:v>3.5</c:v>
                </c:pt>
                <c:pt idx="23">
                  <c:v>4</c:v>
                </c:pt>
                <c:pt idx="24">
                  <c:v>4.5</c:v>
                </c:pt>
                <c:pt idx="25">
                  <c:v>5</c:v>
                </c:pt>
                <c:pt idx="26">
                  <c:v>5.5</c:v>
                </c:pt>
                <c:pt idx="27">
                  <c:v>6</c:v>
                </c:pt>
                <c:pt idx="28">
                  <c:v>6.5</c:v>
                </c:pt>
                <c:pt idx="29">
                  <c:v>7</c:v>
                </c:pt>
                <c:pt idx="30">
                  <c:v>7.5</c:v>
                </c:pt>
                <c:pt idx="31">
                  <c:v>8</c:v>
                </c:pt>
              </c:numCache>
            </c:numRef>
          </c:cat>
          <c:val>
            <c:numRef>
              <c:f>'Neumáticos de 2021 (V. Abr20)'!$E$63:$AJ$63</c:f>
              <c:numCache>
                <c:formatCode>0.00E+00</c:formatCode>
                <c:ptCount val="32"/>
                <c:pt idx="0">
                  <c:v>1.4078328515236001E-9</c:v>
                </c:pt>
                <c:pt idx="1">
                  <c:v>1.1876504624227999E-9</c:v>
                </c:pt>
                <c:pt idx="2">
                  <c:v>1.0008290413676001E-9</c:v>
                </c:pt>
                <c:pt idx="3">
                  <c:v>8.6738516918524998E-10</c:v>
                </c:pt>
                <c:pt idx="4">
                  <c:v>7.4728568422113999E-10</c:v>
                </c:pt>
                <c:pt idx="5">
                  <c:v>6.5187331560993995E-10</c:v>
                </c:pt>
                <c:pt idx="6">
                  <c:v>5.4578543722581002E-10</c:v>
                </c:pt>
                <c:pt idx="7">
                  <c:v>4.5571082350352002E-10</c:v>
                </c:pt>
                <c:pt idx="8">
                  <c:v>3.7497728083241999E-10</c:v>
                </c:pt>
                <c:pt idx="9">
                  <c:v>2.9491095752298998E-10</c:v>
                </c:pt>
                <c:pt idx="10">
                  <c:v>2.3352677631911999E-10</c:v>
                </c:pt>
                <c:pt idx="11">
                  <c:v>1.9215917594257999E-10</c:v>
                </c:pt>
                <c:pt idx="12">
                  <c:v>1.5479489173153E-10</c:v>
                </c:pt>
                <c:pt idx="13">
                  <c:v>1.3477831090416E-10</c:v>
                </c:pt>
                <c:pt idx="14">
                  <c:v>1.2677167857322E-10</c:v>
                </c:pt>
                <c:pt idx="15">
                  <c:v>1.2343558176867001E-10</c:v>
                </c:pt>
                <c:pt idx="16">
                  <c:v>1.2543723985141E-10</c:v>
                </c:pt>
                <c:pt idx="17">
                  <c:v>1.3010777537778E-10</c:v>
                </c:pt>
                <c:pt idx="18">
                  <c:v>1.3878162706964E-10</c:v>
                </c:pt>
                <c:pt idx="19">
                  <c:v>1.5145879492695E-10</c:v>
                </c:pt>
                <c:pt idx="20">
                  <c:v>1.6947371767158001E-10</c:v>
                </c:pt>
                <c:pt idx="21">
                  <c:v>1.9682971146974E-10</c:v>
                </c:pt>
                <c:pt idx="22">
                  <c:v>2.2485292462648001E-10</c:v>
                </c:pt>
                <c:pt idx="23">
                  <c:v>2.5421057650655999E-10</c:v>
                </c:pt>
                <c:pt idx="24">
                  <c:v>2.8623710583035002E-10</c:v>
                </c:pt>
                <c:pt idx="25">
                  <c:v>3.3828021598144E-10</c:v>
                </c:pt>
                <c:pt idx="26">
                  <c:v>4.0566937143434001E-10</c:v>
                </c:pt>
                <c:pt idx="27">
                  <c:v>5.0441783684925002E-10</c:v>
                </c:pt>
                <c:pt idx="28">
                  <c:v>6.5187331560993995E-10</c:v>
                </c:pt>
                <c:pt idx="29">
                  <c:v>8.5404078196706004E-10</c:v>
                </c:pt>
                <c:pt idx="30">
                  <c:v>9.8081246054023998E-10</c:v>
                </c:pt>
                <c:pt idx="31">
                  <c:v>1.1075841391135E-9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AD10-4E31-B16B-DCB2460821A5}"/>
            </c:ext>
          </c:extLst>
        </c:ser>
        <c:ser>
          <c:idx val="10"/>
          <c:order val="3"/>
          <c:tx>
            <c:strRef>
              <c:f>'Neumáticos de 2021 (V. Abr20)'!$D$64</c:f>
              <c:strCache>
                <c:ptCount val="1"/>
                <c:pt idx="0">
                  <c:v>C4</c:v>
                </c:pt>
              </c:strCache>
            </c:strRef>
          </c:tx>
          <c:marker>
            <c:symbol val="none"/>
          </c:marker>
          <c:cat>
            <c:numRef>
              <c:f>'Neumáticos de 2021 (V. Abr20)'!$E$60:$AJ$60</c:f>
              <c:numCache>
                <c:formatCode>General</c:formatCode>
                <c:ptCount val="32"/>
                <c:pt idx="0">
                  <c:v>-7.5</c:v>
                </c:pt>
                <c:pt idx="1">
                  <c:v>-7</c:v>
                </c:pt>
                <c:pt idx="2">
                  <c:v>-6.5</c:v>
                </c:pt>
                <c:pt idx="3">
                  <c:v>-6</c:v>
                </c:pt>
                <c:pt idx="4">
                  <c:v>-5.5</c:v>
                </c:pt>
                <c:pt idx="5">
                  <c:v>-5</c:v>
                </c:pt>
                <c:pt idx="6">
                  <c:v>-4.5</c:v>
                </c:pt>
                <c:pt idx="7">
                  <c:v>-4</c:v>
                </c:pt>
                <c:pt idx="8">
                  <c:v>-3.5</c:v>
                </c:pt>
                <c:pt idx="9">
                  <c:v>-3</c:v>
                </c:pt>
                <c:pt idx="10">
                  <c:v>-2.5</c:v>
                </c:pt>
                <c:pt idx="11">
                  <c:v>-2</c:v>
                </c:pt>
                <c:pt idx="12">
                  <c:v>-1.5</c:v>
                </c:pt>
                <c:pt idx="13">
                  <c:v>-1</c:v>
                </c:pt>
                <c:pt idx="14">
                  <c:v>-0.5</c:v>
                </c:pt>
                <c:pt idx="15">
                  <c:v>0</c:v>
                </c:pt>
                <c:pt idx="16">
                  <c:v>0.5</c:v>
                </c:pt>
                <c:pt idx="17">
                  <c:v>1</c:v>
                </c:pt>
                <c:pt idx="18">
                  <c:v>1.5</c:v>
                </c:pt>
                <c:pt idx="19">
                  <c:v>2</c:v>
                </c:pt>
                <c:pt idx="20">
                  <c:v>2.5</c:v>
                </c:pt>
                <c:pt idx="21">
                  <c:v>3</c:v>
                </c:pt>
                <c:pt idx="22">
                  <c:v>3.5</c:v>
                </c:pt>
                <c:pt idx="23">
                  <c:v>4</c:v>
                </c:pt>
                <c:pt idx="24">
                  <c:v>4.5</c:v>
                </c:pt>
                <c:pt idx="25">
                  <c:v>5</c:v>
                </c:pt>
                <c:pt idx="26">
                  <c:v>5.5</c:v>
                </c:pt>
                <c:pt idx="27">
                  <c:v>6</c:v>
                </c:pt>
                <c:pt idx="28">
                  <c:v>6.5</c:v>
                </c:pt>
                <c:pt idx="29">
                  <c:v>7</c:v>
                </c:pt>
                <c:pt idx="30">
                  <c:v>7.5</c:v>
                </c:pt>
                <c:pt idx="31">
                  <c:v>8</c:v>
                </c:pt>
              </c:numCache>
            </c:numRef>
          </c:cat>
          <c:val>
            <c:numRef>
              <c:f>'Neumáticos de 2021 (V. Abr20)'!$E$64:$AJ$64</c:f>
              <c:numCache>
                <c:formatCode>0.00E+00</c:formatCode>
                <c:ptCount val="32"/>
                <c:pt idx="0">
                  <c:v>2.2525325624377998E-9</c:v>
                </c:pt>
                <c:pt idx="1">
                  <c:v>1.9002407398764999E-9</c:v>
                </c:pt>
                <c:pt idx="2">
                  <c:v>1.6013264661882E-9</c:v>
                </c:pt>
                <c:pt idx="3">
                  <c:v>1.3878162706964001E-9</c:v>
                </c:pt>
                <c:pt idx="4">
                  <c:v>1.1956570947538E-9</c:v>
                </c:pt>
                <c:pt idx="5">
                  <c:v>1.0429973049759E-9</c:v>
                </c:pt>
                <c:pt idx="6">
                  <c:v>8.7325669956130003E-10</c:v>
                </c:pt>
                <c:pt idx="7">
                  <c:v>7.2913731760562995E-10</c:v>
                </c:pt>
                <c:pt idx="8">
                  <c:v>5.9996364933186998E-10</c:v>
                </c:pt>
                <c:pt idx="9">
                  <c:v>4.7185753203677998E-10</c:v>
                </c:pt>
                <c:pt idx="10">
                  <c:v>3.7364284211059E-10</c:v>
                </c:pt>
                <c:pt idx="11">
                  <c:v>3.0745468150812998E-10</c:v>
                </c:pt>
                <c:pt idx="12">
                  <c:v>2.4767182677045002E-10</c:v>
                </c:pt>
                <c:pt idx="13">
                  <c:v>2.1564529744666E-10</c:v>
                </c:pt>
                <c:pt idx="14">
                  <c:v>2.0283468571715E-10</c:v>
                </c:pt>
                <c:pt idx="15">
                  <c:v>1.9749693082987E-10</c:v>
                </c:pt>
                <c:pt idx="16">
                  <c:v>2.0069958376226E-10</c:v>
                </c:pt>
                <c:pt idx="17">
                  <c:v>2.0817244060445001E-10</c:v>
                </c:pt>
                <c:pt idx="18">
                  <c:v>2.2205060331142E-10</c:v>
                </c:pt>
                <c:pt idx="19">
                  <c:v>2.4233407188312E-10</c:v>
                </c:pt>
                <c:pt idx="20">
                  <c:v>2.7115794827452998E-10</c:v>
                </c:pt>
                <c:pt idx="21">
                  <c:v>3.1492753835158002E-10</c:v>
                </c:pt>
                <c:pt idx="22">
                  <c:v>3.5976467940236999E-10</c:v>
                </c:pt>
                <c:pt idx="23">
                  <c:v>4.0673692241050001E-10</c:v>
                </c:pt>
                <c:pt idx="24">
                  <c:v>4.5797936932856001E-10</c:v>
                </c:pt>
                <c:pt idx="25">
                  <c:v>5.4124834557030002E-10</c:v>
                </c:pt>
                <c:pt idx="26">
                  <c:v>6.4907099429493999E-10</c:v>
                </c:pt>
                <c:pt idx="27">
                  <c:v>8.0706853895880005E-10</c:v>
                </c:pt>
                <c:pt idx="28">
                  <c:v>1.0429973049759E-9</c:v>
                </c:pt>
                <c:pt idx="29">
                  <c:v>1.3664652511473E-9</c:v>
                </c:pt>
                <c:pt idx="30">
                  <c:v>1.5692999368643999E-9</c:v>
                </c:pt>
                <c:pt idx="31">
                  <c:v>1.7721346225815999E-9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AD10-4E31-B16B-DCB2460821A5}"/>
            </c:ext>
          </c:extLst>
        </c:ser>
        <c:ser>
          <c:idx val="11"/>
          <c:order val="4"/>
          <c:tx>
            <c:strRef>
              <c:f>'Neumáticos de 2021 (V. Abr20)'!$D$65</c:f>
              <c:strCache>
                <c:ptCount val="1"/>
                <c:pt idx="0">
                  <c:v>C5</c:v>
                </c:pt>
              </c:strCache>
            </c:strRef>
          </c:tx>
          <c:marker>
            <c:symbol val="none"/>
          </c:marker>
          <c:cat>
            <c:numRef>
              <c:f>'Neumáticos de 2021 (V. Abr20)'!$E$60:$AJ$60</c:f>
              <c:numCache>
                <c:formatCode>General</c:formatCode>
                <c:ptCount val="32"/>
                <c:pt idx="0">
                  <c:v>-7.5</c:v>
                </c:pt>
                <c:pt idx="1">
                  <c:v>-7</c:v>
                </c:pt>
                <c:pt idx="2">
                  <c:v>-6.5</c:v>
                </c:pt>
                <c:pt idx="3">
                  <c:v>-6</c:v>
                </c:pt>
                <c:pt idx="4">
                  <c:v>-5.5</c:v>
                </c:pt>
                <c:pt idx="5">
                  <c:v>-5</c:v>
                </c:pt>
                <c:pt idx="6">
                  <c:v>-4.5</c:v>
                </c:pt>
                <c:pt idx="7">
                  <c:v>-4</c:v>
                </c:pt>
                <c:pt idx="8">
                  <c:v>-3.5</c:v>
                </c:pt>
                <c:pt idx="9">
                  <c:v>-3</c:v>
                </c:pt>
                <c:pt idx="10">
                  <c:v>-2.5</c:v>
                </c:pt>
                <c:pt idx="11">
                  <c:v>-2</c:v>
                </c:pt>
                <c:pt idx="12">
                  <c:v>-1.5</c:v>
                </c:pt>
                <c:pt idx="13">
                  <c:v>-1</c:v>
                </c:pt>
                <c:pt idx="14">
                  <c:v>-0.5</c:v>
                </c:pt>
                <c:pt idx="15">
                  <c:v>0</c:v>
                </c:pt>
                <c:pt idx="16">
                  <c:v>0.5</c:v>
                </c:pt>
                <c:pt idx="17">
                  <c:v>1</c:v>
                </c:pt>
                <c:pt idx="18">
                  <c:v>1.5</c:v>
                </c:pt>
                <c:pt idx="19">
                  <c:v>2</c:v>
                </c:pt>
                <c:pt idx="20">
                  <c:v>2.5</c:v>
                </c:pt>
                <c:pt idx="21">
                  <c:v>3</c:v>
                </c:pt>
                <c:pt idx="22">
                  <c:v>3.5</c:v>
                </c:pt>
                <c:pt idx="23">
                  <c:v>4</c:v>
                </c:pt>
                <c:pt idx="24">
                  <c:v>4.5</c:v>
                </c:pt>
                <c:pt idx="25">
                  <c:v>5</c:v>
                </c:pt>
                <c:pt idx="26">
                  <c:v>5.5</c:v>
                </c:pt>
                <c:pt idx="27">
                  <c:v>6</c:v>
                </c:pt>
                <c:pt idx="28">
                  <c:v>6.5</c:v>
                </c:pt>
                <c:pt idx="29">
                  <c:v>7</c:v>
                </c:pt>
                <c:pt idx="30">
                  <c:v>7.5</c:v>
                </c:pt>
                <c:pt idx="31">
                  <c:v>8</c:v>
                </c:pt>
              </c:numCache>
            </c:numRef>
          </c:cat>
          <c:val>
            <c:numRef>
              <c:f>'Neumáticos de 2021 (V. Abr20)'!$E$65:$AJ$65</c:f>
              <c:numCache>
                <c:formatCode>0.00E+00</c:formatCode>
                <c:ptCount val="32"/>
                <c:pt idx="0">
                  <c:v>3.6040520999005001E-9</c:v>
                </c:pt>
                <c:pt idx="1">
                  <c:v>3.0403851838024001E-9</c:v>
                </c:pt>
                <c:pt idx="2">
                  <c:v>2.5621223459011002E-9</c:v>
                </c:pt>
                <c:pt idx="3">
                  <c:v>2.2205060331141999E-9</c:v>
                </c:pt>
                <c:pt idx="4">
                  <c:v>1.9130513516060999E-9</c:v>
                </c:pt>
                <c:pt idx="5">
                  <c:v>1.6687956879614E-9</c:v>
                </c:pt>
                <c:pt idx="6">
                  <c:v>1.3972107192980999E-9</c:v>
                </c:pt>
                <c:pt idx="7">
                  <c:v>1.1666197081689999E-9</c:v>
                </c:pt>
                <c:pt idx="8">
                  <c:v>9.5994183893099006E-10</c:v>
                </c:pt>
                <c:pt idx="9">
                  <c:v>7.5497205125885005E-10</c:v>
                </c:pt>
                <c:pt idx="10">
                  <c:v>5.9782854737694001E-10</c:v>
                </c:pt>
                <c:pt idx="11">
                  <c:v>4.9192749041301E-10</c:v>
                </c:pt>
                <c:pt idx="12">
                  <c:v>3.9627492283271999E-10</c:v>
                </c:pt>
                <c:pt idx="13">
                  <c:v>3.4503247591465999E-10</c:v>
                </c:pt>
                <c:pt idx="14">
                  <c:v>3.2453549714744001E-10</c:v>
                </c:pt>
                <c:pt idx="15">
                  <c:v>3.1599508932779001E-10</c:v>
                </c:pt>
                <c:pt idx="16">
                  <c:v>3.2111933401962002E-10</c:v>
                </c:pt>
                <c:pt idx="17">
                  <c:v>3.3307590496711999E-10</c:v>
                </c:pt>
                <c:pt idx="18">
                  <c:v>3.5528096529827E-10</c:v>
                </c:pt>
                <c:pt idx="19">
                  <c:v>3.8773451501299001E-10</c:v>
                </c:pt>
                <c:pt idx="20">
                  <c:v>4.3385271723924999E-10</c:v>
                </c:pt>
                <c:pt idx="21">
                  <c:v>5.0388406136252995E-10</c:v>
                </c:pt>
                <c:pt idx="22">
                  <c:v>5.7562348704379004E-10</c:v>
                </c:pt>
                <c:pt idx="23">
                  <c:v>6.507790758568E-10</c:v>
                </c:pt>
                <c:pt idx="24">
                  <c:v>7.3276699092569997E-10</c:v>
                </c:pt>
                <c:pt idx="25">
                  <c:v>8.6599735291247997E-10</c:v>
                </c:pt>
                <c:pt idx="26">
                  <c:v>1.0385135908719001E-9</c:v>
                </c:pt>
                <c:pt idx="27">
                  <c:v>1.2913096623341001E-9</c:v>
                </c:pt>
                <c:pt idx="28">
                  <c:v>1.6687956879614E-9</c:v>
                </c:pt>
                <c:pt idx="29">
                  <c:v>2.1863444018357002E-9</c:v>
                </c:pt>
                <c:pt idx="30">
                  <c:v>2.5108798989829999E-9</c:v>
                </c:pt>
                <c:pt idx="31">
                  <c:v>2.8354153961305999E-9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AD10-4E31-B16B-DCB2460821A5}"/>
            </c:ext>
          </c:extLst>
        </c:ser>
        <c:ser>
          <c:idx val="12"/>
          <c:order val="5"/>
          <c:tx>
            <c:strRef>
              <c:f>'Neumáticos de 2021 (V. Abr20)'!$D$66</c:f>
              <c:strCache>
                <c:ptCount val="1"/>
                <c:pt idx="0">
                  <c:v>INT</c:v>
                </c:pt>
              </c:strCache>
            </c:strRef>
          </c:tx>
          <c:marker>
            <c:symbol val="none"/>
          </c:marker>
          <c:cat>
            <c:numRef>
              <c:f>'Neumáticos de 2021 (V. Abr20)'!$E$60:$AJ$60</c:f>
              <c:numCache>
                <c:formatCode>General</c:formatCode>
                <c:ptCount val="32"/>
                <c:pt idx="0">
                  <c:v>-7.5</c:v>
                </c:pt>
                <c:pt idx="1">
                  <c:v>-7</c:v>
                </c:pt>
                <c:pt idx="2">
                  <c:v>-6.5</c:v>
                </c:pt>
                <c:pt idx="3">
                  <c:v>-6</c:v>
                </c:pt>
                <c:pt idx="4">
                  <c:v>-5.5</c:v>
                </c:pt>
                <c:pt idx="5">
                  <c:v>-5</c:v>
                </c:pt>
                <c:pt idx="6">
                  <c:v>-4.5</c:v>
                </c:pt>
                <c:pt idx="7">
                  <c:v>-4</c:v>
                </c:pt>
                <c:pt idx="8">
                  <c:v>-3.5</c:v>
                </c:pt>
                <c:pt idx="9">
                  <c:v>-3</c:v>
                </c:pt>
                <c:pt idx="10">
                  <c:v>-2.5</c:v>
                </c:pt>
                <c:pt idx="11">
                  <c:v>-2</c:v>
                </c:pt>
                <c:pt idx="12">
                  <c:v>-1.5</c:v>
                </c:pt>
                <c:pt idx="13">
                  <c:v>-1</c:v>
                </c:pt>
                <c:pt idx="14">
                  <c:v>-0.5</c:v>
                </c:pt>
                <c:pt idx="15">
                  <c:v>0</c:v>
                </c:pt>
                <c:pt idx="16">
                  <c:v>0.5</c:v>
                </c:pt>
                <c:pt idx="17">
                  <c:v>1</c:v>
                </c:pt>
                <c:pt idx="18">
                  <c:v>1.5</c:v>
                </c:pt>
                <c:pt idx="19">
                  <c:v>2</c:v>
                </c:pt>
                <c:pt idx="20">
                  <c:v>2.5</c:v>
                </c:pt>
                <c:pt idx="21">
                  <c:v>3</c:v>
                </c:pt>
                <c:pt idx="22">
                  <c:v>3.5</c:v>
                </c:pt>
                <c:pt idx="23">
                  <c:v>4</c:v>
                </c:pt>
                <c:pt idx="24">
                  <c:v>4.5</c:v>
                </c:pt>
                <c:pt idx="25">
                  <c:v>5</c:v>
                </c:pt>
                <c:pt idx="26">
                  <c:v>5.5</c:v>
                </c:pt>
                <c:pt idx="27">
                  <c:v>6</c:v>
                </c:pt>
                <c:pt idx="28">
                  <c:v>6.5</c:v>
                </c:pt>
                <c:pt idx="29">
                  <c:v>7</c:v>
                </c:pt>
                <c:pt idx="30">
                  <c:v>7.5</c:v>
                </c:pt>
                <c:pt idx="31">
                  <c:v>8</c:v>
                </c:pt>
              </c:numCache>
            </c:numRef>
          </c:cat>
          <c:val>
            <c:numRef>
              <c:f>'Neumáticos de 2021 (V. Abr20)'!$E$66:$AJ$66</c:f>
              <c:numCache>
                <c:formatCode>0.00E+00</c:formatCode>
                <c:ptCount val="32"/>
                <c:pt idx="0">
                  <c:v>5.4993470762641999E-10</c:v>
                </c:pt>
                <c:pt idx="1">
                  <c:v>4.6392596188391001E-10</c:v>
                </c:pt>
                <c:pt idx="2">
                  <c:v>3.9094884428421999E-10</c:v>
                </c:pt>
                <c:pt idx="3">
                  <c:v>3.3882233171298999E-10</c:v>
                </c:pt>
                <c:pt idx="4">
                  <c:v>2.9190847039888002E-10</c:v>
                </c:pt>
                <c:pt idx="5">
                  <c:v>2.5463801391013E-10</c:v>
                </c:pt>
                <c:pt idx="6">
                  <c:v>2.1319743641633E-10</c:v>
                </c:pt>
                <c:pt idx="7">
                  <c:v>1.7801204043106E-10</c:v>
                </c:pt>
                <c:pt idx="8">
                  <c:v>1.4647550032516E-10</c:v>
                </c:pt>
                <c:pt idx="9">
                  <c:v>1.1519959278242001E-10</c:v>
                </c:pt>
                <c:pt idx="10">
                  <c:v>9.1221396999654001E-11</c:v>
                </c:pt>
                <c:pt idx="11">
                  <c:v>7.5062178102569996E-11</c:v>
                </c:pt>
                <c:pt idx="12">
                  <c:v>6.0466754582627998E-11</c:v>
                </c:pt>
                <c:pt idx="13">
                  <c:v>5.2647777696937997E-11</c:v>
                </c:pt>
                <c:pt idx="14">
                  <c:v>4.9520186942662999E-11</c:v>
                </c:pt>
                <c:pt idx="15">
                  <c:v>4.8217024128386002E-11</c:v>
                </c:pt>
                <c:pt idx="16">
                  <c:v>4.8998921816956999E-11</c:v>
                </c:pt>
                <c:pt idx="17">
                  <c:v>5.0823349756947001E-11</c:v>
                </c:pt>
                <c:pt idx="18">
                  <c:v>5.4211573074079003E-11</c:v>
                </c:pt>
                <c:pt idx="19">
                  <c:v>5.9163591768340998E-11</c:v>
                </c:pt>
                <c:pt idx="20">
                  <c:v>6.6200670965459995E-11</c:v>
                </c:pt>
                <c:pt idx="21">
                  <c:v>7.6886606042868E-11</c:v>
                </c:pt>
                <c:pt idx="22">
                  <c:v>8.783317368222E-11</c:v>
                </c:pt>
                <c:pt idx="23">
                  <c:v>9.9301006447872E-11</c:v>
                </c:pt>
                <c:pt idx="24">
                  <c:v>1.1181136946498E-10</c:v>
                </c:pt>
                <c:pt idx="25">
                  <c:v>1.3214070936775001E-10</c:v>
                </c:pt>
                <c:pt idx="26">
                  <c:v>1.5846459821654001E-10</c:v>
                </c:pt>
                <c:pt idx="27">
                  <c:v>1.9703821751924001E-10</c:v>
                </c:pt>
                <c:pt idx="28">
                  <c:v>2.5463801391013E-10</c:v>
                </c:pt>
                <c:pt idx="29">
                  <c:v>3.3360968045587999E-10</c:v>
                </c:pt>
                <c:pt idx="30">
                  <c:v>3.8312986739852999E-10</c:v>
                </c:pt>
                <c:pt idx="31">
                  <c:v>4.3265005434120998E-10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AD10-4E31-B16B-DCB2460821A5}"/>
            </c:ext>
          </c:extLst>
        </c:ser>
        <c:ser>
          <c:idx val="13"/>
          <c:order val="6"/>
          <c:tx>
            <c:strRef>
              <c:f>'Neumáticos de 2021 (V. Abr20)'!$D$67</c:f>
              <c:strCache>
                <c:ptCount val="1"/>
                <c:pt idx="0">
                  <c:v>WET</c:v>
                </c:pt>
              </c:strCache>
            </c:strRef>
          </c:tx>
          <c:marker>
            <c:symbol val="none"/>
          </c:marker>
          <c:cat>
            <c:numRef>
              <c:f>'Neumáticos de 2021 (V. Abr20)'!$E$60:$AJ$60</c:f>
              <c:numCache>
                <c:formatCode>General</c:formatCode>
                <c:ptCount val="32"/>
                <c:pt idx="0">
                  <c:v>-7.5</c:v>
                </c:pt>
                <c:pt idx="1">
                  <c:v>-7</c:v>
                </c:pt>
                <c:pt idx="2">
                  <c:v>-6.5</c:v>
                </c:pt>
                <c:pt idx="3">
                  <c:v>-6</c:v>
                </c:pt>
                <c:pt idx="4">
                  <c:v>-5.5</c:v>
                </c:pt>
                <c:pt idx="5">
                  <c:v>-5</c:v>
                </c:pt>
                <c:pt idx="6">
                  <c:v>-4.5</c:v>
                </c:pt>
                <c:pt idx="7">
                  <c:v>-4</c:v>
                </c:pt>
                <c:pt idx="8">
                  <c:v>-3.5</c:v>
                </c:pt>
                <c:pt idx="9">
                  <c:v>-3</c:v>
                </c:pt>
                <c:pt idx="10">
                  <c:v>-2.5</c:v>
                </c:pt>
                <c:pt idx="11">
                  <c:v>-2</c:v>
                </c:pt>
                <c:pt idx="12">
                  <c:v>-1.5</c:v>
                </c:pt>
                <c:pt idx="13">
                  <c:v>-1</c:v>
                </c:pt>
                <c:pt idx="14">
                  <c:v>-0.5</c:v>
                </c:pt>
                <c:pt idx="15">
                  <c:v>0</c:v>
                </c:pt>
                <c:pt idx="16">
                  <c:v>0.5</c:v>
                </c:pt>
                <c:pt idx="17">
                  <c:v>1</c:v>
                </c:pt>
                <c:pt idx="18">
                  <c:v>1.5</c:v>
                </c:pt>
                <c:pt idx="19">
                  <c:v>2</c:v>
                </c:pt>
                <c:pt idx="20">
                  <c:v>2.5</c:v>
                </c:pt>
                <c:pt idx="21">
                  <c:v>3</c:v>
                </c:pt>
                <c:pt idx="22">
                  <c:v>3.5</c:v>
                </c:pt>
                <c:pt idx="23">
                  <c:v>4</c:v>
                </c:pt>
                <c:pt idx="24">
                  <c:v>4.5</c:v>
                </c:pt>
                <c:pt idx="25">
                  <c:v>5</c:v>
                </c:pt>
                <c:pt idx="26">
                  <c:v>5.5</c:v>
                </c:pt>
                <c:pt idx="27">
                  <c:v>6</c:v>
                </c:pt>
                <c:pt idx="28">
                  <c:v>6.5</c:v>
                </c:pt>
                <c:pt idx="29">
                  <c:v>7</c:v>
                </c:pt>
                <c:pt idx="30">
                  <c:v>7.5</c:v>
                </c:pt>
                <c:pt idx="31">
                  <c:v>8</c:v>
                </c:pt>
              </c:numCache>
            </c:numRef>
          </c:cat>
          <c:val>
            <c:numRef>
              <c:f>'Neumáticos de 2021 (V. Abr20)'!$E$67:$AJ$67</c:f>
              <c:numCache>
                <c:formatCode>0.00E+00</c:formatCode>
                <c:ptCount val="32"/>
                <c:pt idx="0">
                  <c:v>8.7989553220227002E-10</c:v>
                </c:pt>
                <c:pt idx="1">
                  <c:v>7.4228153901426001E-10</c:v>
                </c:pt>
                <c:pt idx="2">
                  <c:v>6.2551815085474998E-10</c:v>
                </c:pt>
                <c:pt idx="3">
                  <c:v>5.4211573074078004E-10</c:v>
                </c:pt>
                <c:pt idx="4">
                  <c:v>4.6705355263821E-10</c:v>
                </c:pt>
                <c:pt idx="5">
                  <c:v>4.0742082225620999E-10</c:v>
                </c:pt>
                <c:pt idx="6">
                  <c:v>3.4111589826613001E-10</c:v>
                </c:pt>
                <c:pt idx="7">
                  <c:v>2.8481926468969998E-10</c:v>
                </c:pt>
                <c:pt idx="8">
                  <c:v>2.3436080052026E-10</c:v>
                </c:pt>
                <c:pt idx="9">
                  <c:v>1.8431934845187E-10</c:v>
                </c:pt>
                <c:pt idx="10">
                  <c:v>1.4595423519944999E-10</c:v>
                </c:pt>
                <c:pt idx="11">
                  <c:v>1.2009948496410999E-10</c:v>
                </c:pt>
                <c:pt idx="12">
                  <c:v>9.6746807332205002E-11</c:v>
                </c:pt>
                <c:pt idx="13">
                  <c:v>8.4236444315101E-11</c:v>
                </c:pt>
                <c:pt idx="14">
                  <c:v>7.9232299108260994E-11</c:v>
                </c:pt>
                <c:pt idx="15">
                  <c:v>7.7147238605417996E-11</c:v>
                </c:pt>
                <c:pt idx="16">
                  <c:v>7.8398274907130999E-11</c:v>
                </c:pt>
                <c:pt idx="17">
                  <c:v>8.1317359611115005E-11</c:v>
                </c:pt>
                <c:pt idx="18">
                  <c:v>8.6738516918525998E-11</c:v>
                </c:pt>
                <c:pt idx="19">
                  <c:v>9.4661746829346002E-11</c:v>
                </c:pt>
                <c:pt idx="20">
                  <c:v>1.0592107354474E-10</c:v>
                </c:pt>
                <c:pt idx="21">
                  <c:v>1.2301856966859E-10</c:v>
                </c:pt>
                <c:pt idx="22">
                  <c:v>1.4053307789154999E-10</c:v>
                </c:pt>
                <c:pt idx="23">
                  <c:v>1.588816103166E-10</c:v>
                </c:pt>
                <c:pt idx="24">
                  <c:v>1.7889819114397E-10</c:v>
                </c:pt>
                <c:pt idx="25">
                  <c:v>2.1142513498840001E-10</c:v>
                </c:pt>
                <c:pt idx="26">
                  <c:v>2.5354335714646001E-10</c:v>
                </c:pt>
                <c:pt idx="27">
                  <c:v>3.1526114803077998E-10</c:v>
                </c:pt>
                <c:pt idx="28">
                  <c:v>4.0742082225620999E-10</c:v>
                </c:pt>
                <c:pt idx="29">
                  <c:v>5.3377548872941001E-10</c:v>
                </c:pt>
                <c:pt idx="30">
                  <c:v>6.1300778783765001E-10</c:v>
                </c:pt>
                <c:pt idx="31">
                  <c:v>6.9224008694593996E-10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AD10-4E31-B16B-DCB2460821A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85680904"/>
        <c:axId val="685678608"/>
      </c:lineChart>
      <c:catAx>
        <c:axId val="68568090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685678608"/>
        <c:crosses val="autoZero"/>
        <c:auto val="1"/>
        <c:lblAlgn val="ctr"/>
        <c:lblOffset val="100"/>
        <c:noMultiLvlLbl val="0"/>
      </c:catAx>
      <c:valAx>
        <c:axId val="685678608"/>
        <c:scaling>
          <c:orientation val="minMax"/>
          <c:max val="6.0000000000000024E-9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E+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685680904"/>
        <c:crosses val="autoZero"/>
        <c:crossBetween val="between"/>
      </c:valAx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ES"/>
        </a:p>
      </c:txPr>
    </c:legend>
    <c:plotVisOnly val="1"/>
    <c:dispBlanksAs val="gap"/>
    <c:showDLblsOverMax val="0"/>
    <c:extLst/>
  </c:chart>
  <c:txPr>
    <a:bodyPr/>
    <a:lstStyle/>
    <a:p>
      <a:pPr>
        <a:defRPr/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3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Curva</a:t>
            </a:r>
            <a:r>
              <a:rPr lang="es-ES" baseline="0"/>
              <a:t> de grip en función del desgaste (C1, C2, C3, C4, C5)</a:t>
            </a:r>
            <a:endParaRPr lang="es-ES"/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lineChart>
        <c:grouping val="standard"/>
        <c:varyColors val="0"/>
        <c:ser>
          <c:idx val="4"/>
          <c:order val="0"/>
          <c:tx>
            <c:v>FRONT DESGASTE</c:v>
          </c:tx>
          <c:spPr>
            <a:ln w="31750">
              <a:solidFill>
                <a:srgbClr val="0070C0"/>
              </a:solidFill>
            </a:ln>
          </c:spPr>
          <c:marker>
            <c:symbol val="none"/>
          </c:marker>
          <c:val>
            <c:numRef>
              <c:f>'Neumáticos de 2020 (V. Final)'!$AD$9:$BI$9</c:f>
              <c:numCache>
                <c:formatCode>0.000</c:formatCode>
                <c:ptCount val="32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986-4C46-8C53-80C436465663}"/>
            </c:ext>
          </c:extLst>
        </c:ser>
        <c:ser>
          <c:idx val="5"/>
          <c:order val="1"/>
          <c:tx>
            <c:v>REAR DESGASTE</c:v>
          </c:tx>
          <c:spPr>
            <a:ln w="63500" cmpd="dbl">
              <a:solidFill>
                <a:srgbClr val="FFC000"/>
              </a:solidFill>
            </a:ln>
          </c:spPr>
          <c:marker>
            <c:symbol val="none"/>
          </c:marker>
          <c:val>
            <c:numRef>
              <c:f>'Neumáticos de 2020 (V. Final)'!$AD$10:$BI$10</c:f>
              <c:numCache>
                <c:formatCode>0.000</c:formatCode>
                <c:ptCount val="32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986-4C46-8C53-80C436465663}"/>
            </c:ext>
          </c:extLst>
        </c:ser>
        <c:ser>
          <c:idx val="0"/>
          <c:order val="2"/>
          <c:tx>
            <c:v>FRONT TERMICA</c:v>
          </c:tx>
          <c:spPr>
            <a:ln w="6350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val>
            <c:numRef>
              <c:f>'Neumáticos de 2020 (V. Final)'!$AD$22:$BI$22</c:f>
              <c:numCache>
                <c:formatCode>0.000</c:formatCode>
                <c:ptCount val="32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D986-4C46-8C53-80C436465663}"/>
            </c:ext>
          </c:extLst>
        </c:ser>
        <c:ser>
          <c:idx val="1"/>
          <c:order val="3"/>
          <c:tx>
            <c:v>REAR TERMICA</c:v>
          </c:tx>
          <c:spPr>
            <a:ln w="19050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val>
            <c:numRef>
              <c:f>'Neumáticos de 2020 (V. Final)'!$AD$23:$BI$23</c:f>
              <c:numCache>
                <c:formatCode>0.000</c:formatCode>
                <c:ptCount val="32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D986-4C46-8C53-80C43646566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746316112"/>
        <c:axId val="746310536"/>
      </c:lineChart>
      <c:catAx>
        <c:axId val="746316112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746310536"/>
        <c:crosses val="autoZero"/>
        <c:auto val="1"/>
        <c:lblAlgn val="ctr"/>
        <c:lblOffset val="100"/>
        <c:noMultiLvlLbl val="0"/>
      </c:catAx>
      <c:valAx>
        <c:axId val="746310536"/>
        <c:scaling>
          <c:orientation val="minMax"/>
          <c:max val="1"/>
          <c:min val="0.8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746316112"/>
        <c:crosses val="autoZero"/>
        <c:crossBetween val="between"/>
      </c:valAx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ES"/>
        </a:p>
      </c:txPr>
    </c:legend>
    <c:plotVisOnly val="1"/>
    <c:dispBlanksAs val="gap"/>
    <c:showDLblsOverMax val="0"/>
    <c:extLst/>
  </c:chart>
  <c:txPr>
    <a:bodyPr/>
    <a:lstStyle/>
    <a:p>
      <a:pPr>
        <a:defRPr/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4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Curva</a:t>
            </a:r>
            <a:r>
              <a:rPr lang="es-ES" baseline="0"/>
              <a:t> de grip en función del desgaste (INT-WET)</a:t>
            </a:r>
            <a:endParaRPr lang="es-ES"/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lineChart>
        <c:grouping val="standard"/>
        <c:varyColors val="0"/>
        <c:ser>
          <c:idx val="4"/>
          <c:order val="0"/>
          <c:tx>
            <c:v>FRONT DESGASTE</c:v>
          </c:tx>
          <c:spPr>
            <a:ln w="31750">
              <a:solidFill>
                <a:srgbClr val="0070C0"/>
              </a:solidFill>
            </a:ln>
          </c:spPr>
          <c:marker>
            <c:symbol val="none"/>
          </c:marker>
          <c:val>
            <c:numRef>
              <c:f>'Neumáticos de 2020 (V. Final)'!$AD$14:$BI$14</c:f>
              <c:numCache>
                <c:formatCode>0.000</c:formatCode>
                <c:ptCount val="32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804-45BD-8ED2-A5232EABD89F}"/>
            </c:ext>
          </c:extLst>
        </c:ser>
        <c:ser>
          <c:idx val="5"/>
          <c:order val="1"/>
          <c:tx>
            <c:v>REAR DESGASTE</c:v>
          </c:tx>
          <c:spPr>
            <a:ln w="63500" cmpd="dbl">
              <a:solidFill>
                <a:srgbClr val="FFC000"/>
              </a:solidFill>
            </a:ln>
          </c:spPr>
          <c:marker>
            <c:symbol val="none"/>
          </c:marker>
          <c:val>
            <c:numRef>
              <c:f>'Neumáticos de 2020 (V. Final)'!$AD$15:$BI$15</c:f>
              <c:numCache>
                <c:formatCode>0.000</c:formatCode>
                <c:ptCount val="32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804-45BD-8ED2-A5232EABD89F}"/>
            </c:ext>
          </c:extLst>
        </c:ser>
        <c:ser>
          <c:idx val="0"/>
          <c:order val="2"/>
          <c:tx>
            <c:v>FRONT TERMICA</c:v>
          </c:tx>
          <c:spPr>
            <a:ln w="63500">
              <a:solidFill>
                <a:schemeClr val="bg1">
                  <a:lumMod val="65000"/>
                </a:schemeClr>
              </a:solidFill>
            </a:ln>
          </c:spPr>
          <c:marker>
            <c:symbol val="none"/>
          </c:marker>
          <c:val>
            <c:numRef>
              <c:f>'Neumáticos de 2020 (V. Final)'!$AD$27:$BI$27</c:f>
              <c:numCache>
                <c:formatCode>0.000</c:formatCode>
                <c:ptCount val="32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804-45BD-8ED2-A5232EABD89F}"/>
            </c:ext>
          </c:extLst>
        </c:ser>
        <c:ser>
          <c:idx val="1"/>
          <c:order val="3"/>
          <c:tx>
            <c:v>REAR TERMICA</c:v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'Neumáticos de 2020 (V. Final)'!$AD$28:$BI$28</c:f>
              <c:numCache>
                <c:formatCode>0.000</c:formatCode>
                <c:ptCount val="32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4804-45BD-8ED2-A5232EABD89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746316112"/>
        <c:axId val="746310536"/>
      </c:lineChart>
      <c:catAx>
        <c:axId val="746316112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746310536"/>
        <c:crosses val="autoZero"/>
        <c:auto val="1"/>
        <c:lblAlgn val="ctr"/>
        <c:lblOffset val="100"/>
        <c:noMultiLvlLbl val="0"/>
      </c:catAx>
      <c:valAx>
        <c:axId val="746310536"/>
        <c:scaling>
          <c:orientation val="minMax"/>
          <c:max val="1"/>
          <c:min val="0.8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746316112"/>
        <c:crosses val="autoZero"/>
        <c:crossBetween val="between"/>
      </c:valAx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ES"/>
        </a:p>
      </c:txPr>
    </c:legend>
    <c:plotVisOnly val="1"/>
    <c:dispBlanksAs val="gap"/>
    <c:showDLblsOverMax val="0"/>
    <c:extLst/>
  </c:chart>
  <c:txPr>
    <a:bodyPr/>
    <a:lstStyle/>
    <a:p>
      <a:pPr>
        <a:defRPr/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4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Abrasión</a:t>
            </a:r>
            <a:r>
              <a:rPr lang="es-ES" baseline="0"/>
              <a:t> REAR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lineChart>
        <c:grouping val="standard"/>
        <c:varyColors val="0"/>
        <c:ser>
          <c:idx val="7"/>
          <c:order val="0"/>
          <c:tx>
            <c:strRef>
              <c:f>'Neumáticos de 2020 (V. Final)'!$D$71</c:f>
              <c:strCache>
                <c:ptCount val="1"/>
                <c:pt idx="0">
                  <c:v>C1</c:v>
                </c:pt>
              </c:strCache>
            </c:strRef>
          </c:tx>
          <c:marker>
            <c:symbol val="none"/>
          </c:marker>
          <c:cat>
            <c:numRef>
              <c:f>'Neumáticos de 2020 (V. Final)'!$E$70:$AJ$70</c:f>
              <c:numCache>
                <c:formatCode>General</c:formatCode>
                <c:ptCount val="32"/>
                <c:pt idx="0">
                  <c:v>-7.5</c:v>
                </c:pt>
                <c:pt idx="1">
                  <c:v>-7</c:v>
                </c:pt>
                <c:pt idx="2">
                  <c:v>-6.5</c:v>
                </c:pt>
                <c:pt idx="3">
                  <c:v>-6</c:v>
                </c:pt>
                <c:pt idx="4">
                  <c:v>-5.5</c:v>
                </c:pt>
                <c:pt idx="5">
                  <c:v>-5</c:v>
                </c:pt>
                <c:pt idx="6">
                  <c:v>-4.5</c:v>
                </c:pt>
                <c:pt idx="7">
                  <c:v>-4</c:v>
                </c:pt>
                <c:pt idx="8">
                  <c:v>-3.5</c:v>
                </c:pt>
                <c:pt idx="9">
                  <c:v>-3</c:v>
                </c:pt>
                <c:pt idx="10">
                  <c:v>-2.5</c:v>
                </c:pt>
                <c:pt idx="11">
                  <c:v>-2</c:v>
                </c:pt>
                <c:pt idx="12">
                  <c:v>-1.5</c:v>
                </c:pt>
                <c:pt idx="13">
                  <c:v>-1</c:v>
                </c:pt>
                <c:pt idx="14">
                  <c:v>-0.5</c:v>
                </c:pt>
                <c:pt idx="15">
                  <c:v>0</c:v>
                </c:pt>
                <c:pt idx="16">
                  <c:v>0.5</c:v>
                </c:pt>
                <c:pt idx="17">
                  <c:v>1</c:v>
                </c:pt>
                <c:pt idx="18">
                  <c:v>1.5</c:v>
                </c:pt>
                <c:pt idx="19">
                  <c:v>2</c:v>
                </c:pt>
                <c:pt idx="20">
                  <c:v>2.5</c:v>
                </c:pt>
                <c:pt idx="21">
                  <c:v>3</c:v>
                </c:pt>
                <c:pt idx="22">
                  <c:v>3.5</c:v>
                </c:pt>
                <c:pt idx="23">
                  <c:v>4</c:v>
                </c:pt>
                <c:pt idx="24">
                  <c:v>4.5</c:v>
                </c:pt>
                <c:pt idx="25">
                  <c:v>5</c:v>
                </c:pt>
                <c:pt idx="26">
                  <c:v>5.5</c:v>
                </c:pt>
                <c:pt idx="27">
                  <c:v>6</c:v>
                </c:pt>
                <c:pt idx="28">
                  <c:v>6.5</c:v>
                </c:pt>
                <c:pt idx="29">
                  <c:v>7</c:v>
                </c:pt>
                <c:pt idx="30">
                  <c:v>7.5</c:v>
                </c:pt>
                <c:pt idx="31">
                  <c:v>8</c:v>
                </c:pt>
              </c:numCache>
            </c:numRef>
          </c:cat>
          <c:val>
            <c:numRef>
              <c:f>'Neumáticos de 2020 (V. Final)'!$E$71:$AJ$71</c:f>
              <c:numCache>
                <c:formatCode>0.00E+00</c:formatCode>
                <c:ptCount val="32"/>
                <c:pt idx="0">
                  <c:v>1.3670353891294001E-9</c:v>
                </c:pt>
                <c:pt idx="1">
                  <c:v>1.1532336458058999E-9</c:v>
                </c:pt>
                <c:pt idx="2">
                  <c:v>9.7182610601619E-10</c:v>
                </c:pt>
                <c:pt idx="3">
                  <c:v>8.4224929188069004E-10</c:v>
                </c:pt>
                <c:pt idx="4">
                  <c:v>7.2563015915873001E-10</c:v>
                </c:pt>
                <c:pt idx="5">
                  <c:v>6.3298273705185005E-10</c:v>
                </c:pt>
                <c:pt idx="6">
                  <c:v>5.2996916981415E-10</c:v>
                </c:pt>
                <c:pt idx="7">
                  <c:v>4.4250482027269998E-10</c:v>
                </c:pt>
                <c:pt idx="8">
                  <c:v>3.6411084772072999E-10</c:v>
                </c:pt>
                <c:pt idx="9">
                  <c:v>2.8636475923943999E-10</c:v>
                </c:pt>
                <c:pt idx="10">
                  <c:v>2.2675942473711001E-10</c:v>
                </c:pt>
                <c:pt idx="11">
                  <c:v>1.8659061235511E-10</c:v>
                </c:pt>
                <c:pt idx="12">
                  <c:v>1.5030910439716999E-10</c:v>
                </c:pt>
                <c:pt idx="13">
                  <c:v>1.3087258227683999E-10</c:v>
                </c:pt>
                <c:pt idx="14">
                  <c:v>1.2309797342871999E-10</c:v>
                </c:pt>
                <c:pt idx="15">
                  <c:v>1.1985855307531999E-10</c:v>
                </c:pt>
                <c:pt idx="16">
                  <c:v>1.2180220528735999E-10</c:v>
                </c:pt>
                <c:pt idx="17">
                  <c:v>1.2633739378211001E-10</c:v>
                </c:pt>
                <c:pt idx="18">
                  <c:v>1.3475988670091E-10</c:v>
                </c:pt>
                <c:pt idx="19">
                  <c:v>1.4706968404376999E-10</c:v>
                </c:pt>
                <c:pt idx="20">
                  <c:v>1.6456255395207999E-10</c:v>
                </c:pt>
                <c:pt idx="21">
                  <c:v>1.9112580084985001E-10</c:v>
                </c:pt>
                <c:pt idx="22">
                  <c:v>2.1833693181829001E-10</c:v>
                </c:pt>
                <c:pt idx="23">
                  <c:v>2.4684383092810998E-10</c:v>
                </c:pt>
                <c:pt idx="24">
                  <c:v>2.7794226632063002E-10</c:v>
                </c:pt>
                <c:pt idx="25">
                  <c:v>3.2847722383347002E-10</c:v>
                </c:pt>
                <c:pt idx="26">
                  <c:v>3.9391351497187998E-10</c:v>
                </c:pt>
                <c:pt idx="27">
                  <c:v>4.8980035743214999E-10</c:v>
                </c:pt>
                <c:pt idx="28">
                  <c:v>6.3298273705185005E-10</c:v>
                </c:pt>
                <c:pt idx="29">
                  <c:v>8.2929161046715002E-10</c:v>
                </c:pt>
                <c:pt idx="30">
                  <c:v>9.5238958389583007E-10</c:v>
                </c:pt>
                <c:pt idx="31">
                  <c:v>1.0754875573245001E-9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37B-4AF4-BA43-FC7FFF2EC6C1}"/>
            </c:ext>
          </c:extLst>
        </c:ser>
        <c:ser>
          <c:idx val="8"/>
          <c:order val="1"/>
          <c:tx>
            <c:strRef>
              <c:f>'Neumáticos de 2020 (V. Final)'!$D$72</c:f>
              <c:strCache>
                <c:ptCount val="1"/>
                <c:pt idx="0">
                  <c:v>C2</c:v>
                </c:pt>
              </c:strCache>
            </c:strRef>
          </c:tx>
          <c:marker>
            <c:symbol val="none"/>
          </c:marker>
          <c:cat>
            <c:numRef>
              <c:f>'Neumáticos de 2020 (V. Final)'!$E$70:$AJ$70</c:f>
              <c:numCache>
                <c:formatCode>General</c:formatCode>
                <c:ptCount val="32"/>
                <c:pt idx="0">
                  <c:v>-7.5</c:v>
                </c:pt>
                <c:pt idx="1">
                  <c:v>-7</c:v>
                </c:pt>
                <c:pt idx="2">
                  <c:v>-6.5</c:v>
                </c:pt>
                <c:pt idx="3">
                  <c:v>-6</c:v>
                </c:pt>
                <c:pt idx="4">
                  <c:v>-5.5</c:v>
                </c:pt>
                <c:pt idx="5">
                  <c:v>-5</c:v>
                </c:pt>
                <c:pt idx="6">
                  <c:v>-4.5</c:v>
                </c:pt>
                <c:pt idx="7">
                  <c:v>-4</c:v>
                </c:pt>
                <c:pt idx="8">
                  <c:v>-3.5</c:v>
                </c:pt>
                <c:pt idx="9">
                  <c:v>-3</c:v>
                </c:pt>
                <c:pt idx="10">
                  <c:v>-2.5</c:v>
                </c:pt>
                <c:pt idx="11">
                  <c:v>-2</c:v>
                </c:pt>
                <c:pt idx="12">
                  <c:v>-1.5</c:v>
                </c:pt>
                <c:pt idx="13">
                  <c:v>-1</c:v>
                </c:pt>
                <c:pt idx="14">
                  <c:v>-0.5</c:v>
                </c:pt>
                <c:pt idx="15">
                  <c:v>0</c:v>
                </c:pt>
                <c:pt idx="16">
                  <c:v>0.5</c:v>
                </c:pt>
                <c:pt idx="17">
                  <c:v>1</c:v>
                </c:pt>
                <c:pt idx="18">
                  <c:v>1.5</c:v>
                </c:pt>
                <c:pt idx="19">
                  <c:v>2</c:v>
                </c:pt>
                <c:pt idx="20">
                  <c:v>2.5</c:v>
                </c:pt>
                <c:pt idx="21">
                  <c:v>3</c:v>
                </c:pt>
                <c:pt idx="22">
                  <c:v>3.5</c:v>
                </c:pt>
                <c:pt idx="23">
                  <c:v>4</c:v>
                </c:pt>
                <c:pt idx="24">
                  <c:v>4.5</c:v>
                </c:pt>
                <c:pt idx="25">
                  <c:v>5</c:v>
                </c:pt>
                <c:pt idx="26">
                  <c:v>5.5</c:v>
                </c:pt>
                <c:pt idx="27">
                  <c:v>6</c:v>
                </c:pt>
                <c:pt idx="28">
                  <c:v>6.5</c:v>
                </c:pt>
                <c:pt idx="29">
                  <c:v>7</c:v>
                </c:pt>
                <c:pt idx="30">
                  <c:v>7.5</c:v>
                </c:pt>
                <c:pt idx="31">
                  <c:v>8</c:v>
                </c:pt>
              </c:numCache>
            </c:numRef>
          </c:cat>
          <c:val>
            <c:numRef>
              <c:f>'Neumáticos de 2020 (V. Final)'!$E$72:$AJ$72</c:f>
              <c:numCache>
                <c:formatCode>0.00E+00</c:formatCode>
                <c:ptCount val="32"/>
                <c:pt idx="0">
                  <c:v>1.4612041873998001E-9</c:v>
                </c:pt>
                <c:pt idx="1">
                  <c:v>1.2326746225457E-9</c:v>
                </c:pt>
                <c:pt idx="2">
                  <c:v>1.0387707493363E-9</c:v>
                </c:pt>
                <c:pt idx="3">
                  <c:v>9.0026798275814E-10</c:v>
                </c:pt>
                <c:pt idx="4">
                  <c:v>7.7561549283779005E-10</c:v>
                </c:pt>
                <c:pt idx="5">
                  <c:v>6.7658601473439E-10</c:v>
                </c:pt>
                <c:pt idx="6">
                  <c:v>5.6647631530473997E-10</c:v>
                </c:pt>
                <c:pt idx="7">
                  <c:v>4.7298694786446998E-10</c:v>
                </c:pt>
                <c:pt idx="8">
                  <c:v>3.8919277408468002E-10</c:v>
                </c:pt>
                <c:pt idx="9">
                  <c:v>3.0609111413777002E-10</c:v>
                </c:pt>
                <c:pt idx="10">
                  <c:v>2.4237984151180999E-10</c:v>
                </c:pt>
                <c:pt idx="11">
                  <c:v>1.9944398387256999E-10</c:v>
                </c:pt>
                <c:pt idx="12">
                  <c:v>1.6066320923069E-10</c:v>
                </c:pt>
                <c:pt idx="13">
                  <c:v>1.3988779424395999E-10</c:v>
                </c:pt>
                <c:pt idx="14">
                  <c:v>1.3157762824927E-10</c:v>
                </c:pt>
                <c:pt idx="15">
                  <c:v>1.2811505908480999E-10</c:v>
                </c:pt>
                <c:pt idx="16">
                  <c:v>1.3019260058347999E-10</c:v>
                </c:pt>
                <c:pt idx="17">
                  <c:v>1.3504019741372E-10</c:v>
                </c:pt>
                <c:pt idx="18">
                  <c:v>1.4404287724130001E-10</c:v>
                </c:pt>
                <c:pt idx="19">
                  <c:v>1.5720064006622999E-10</c:v>
                </c:pt>
                <c:pt idx="20">
                  <c:v>1.7589851355428E-10</c:v>
                </c:pt>
                <c:pt idx="21">
                  <c:v>2.0429158070281001E-10</c:v>
                </c:pt>
                <c:pt idx="22">
                  <c:v>2.3337716168422998E-10</c:v>
                </c:pt>
                <c:pt idx="23">
                  <c:v>2.6384777033142999E-10</c:v>
                </c:pt>
                <c:pt idx="24">
                  <c:v>2.9708843431019001E-10</c:v>
                </c:pt>
                <c:pt idx="25">
                  <c:v>3.5110451327567998E-10</c:v>
                </c:pt>
                <c:pt idx="26">
                  <c:v>4.2104841039764998E-10</c:v>
                </c:pt>
                <c:pt idx="27">
                  <c:v>5.2354045766551E-10</c:v>
                </c:pt>
                <c:pt idx="28">
                  <c:v>6.7658601473439E-10</c:v>
                </c:pt>
                <c:pt idx="29">
                  <c:v>8.8641770610032996E-10</c:v>
                </c:pt>
                <c:pt idx="30">
                  <c:v>1.0179953343496001E-9</c:v>
                </c:pt>
                <c:pt idx="31">
                  <c:v>1.1495729625989001E-9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37B-4AF4-BA43-FC7FFF2EC6C1}"/>
            </c:ext>
          </c:extLst>
        </c:ser>
        <c:ser>
          <c:idx val="9"/>
          <c:order val="2"/>
          <c:tx>
            <c:strRef>
              <c:f>'Neumáticos de 2020 (V. Final)'!$D$73</c:f>
              <c:strCache>
                <c:ptCount val="1"/>
                <c:pt idx="0">
                  <c:v>C3</c:v>
                </c:pt>
              </c:strCache>
            </c:strRef>
          </c:tx>
          <c:marker>
            <c:symbol val="none"/>
          </c:marker>
          <c:cat>
            <c:numRef>
              <c:f>'Neumáticos de 2020 (V. Final)'!$E$70:$AJ$70</c:f>
              <c:numCache>
                <c:formatCode>General</c:formatCode>
                <c:ptCount val="32"/>
                <c:pt idx="0">
                  <c:v>-7.5</c:v>
                </c:pt>
                <c:pt idx="1">
                  <c:v>-7</c:v>
                </c:pt>
                <c:pt idx="2">
                  <c:v>-6.5</c:v>
                </c:pt>
                <c:pt idx="3">
                  <c:v>-6</c:v>
                </c:pt>
                <c:pt idx="4">
                  <c:v>-5.5</c:v>
                </c:pt>
                <c:pt idx="5">
                  <c:v>-5</c:v>
                </c:pt>
                <c:pt idx="6">
                  <c:v>-4.5</c:v>
                </c:pt>
                <c:pt idx="7">
                  <c:v>-4</c:v>
                </c:pt>
                <c:pt idx="8">
                  <c:v>-3.5</c:v>
                </c:pt>
                <c:pt idx="9">
                  <c:v>-3</c:v>
                </c:pt>
                <c:pt idx="10">
                  <c:v>-2.5</c:v>
                </c:pt>
                <c:pt idx="11">
                  <c:v>-2</c:v>
                </c:pt>
                <c:pt idx="12">
                  <c:v>-1.5</c:v>
                </c:pt>
                <c:pt idx="13">
                  <c:v>-1</c:v>
                </c:pt>
                <c:pt idx="14">
                  <c:v>-0.5</c:v>
                </c:pt>
                <c:pt idx="15">
                  <c:v>0</c:v>
                </c:pt>
                <c:pt idx="16">
                  <c:v>0.5</c:v>
                </c:pt>
                <c:pt idx="17">
                  <c:v>1</c:v>
                </c:pt>
                <c:pt idx="18">
                  <c:v>1.5</c:v>
                </c:pt>
                <c:pt idx="19">
                  <c:v>2</c:v>
                </c:pt>
                <c:pt idx="20">
                  <c:v>2.5</c:v>
                </c:pt>
                <c:pt idx="21">
                  <c:v>3</c:v>
                </c:pt>
                <c:pt idx="22">
                  <c:v>3.5</c:v>
                </c:pt>
                <c:pt idx="23">
                  <c:v>4</c:v>
                </c:pt>
                <c:pt idx="24">
                  <c:v>4.5</c:v>
                </c:pt>
                <c:pt idx="25">
                  <c:v>5</c:v>
                </c:pt>
                <c:pt idx="26">
                  <c:v>5.5</c:v>
                </c:pt>
                <c:pt idx="27">
                  <c:v>6</c:v>
                </c:pt>
                <c:pt idx="28">
                  <c:v>6.5</c:v>
                </c:pt>
                <c:pt idx="29">
                  <c:v>7</c:v>
                </c:pt>
                <c:pt idx="30">
                  <c:v>7.5</c:v>
                </c:pt>
                <c:pt idx="31">
                  <c:v>8</c:v>
                </c:pt>
              </c:numCache>
            </c:numRef>
          </c:cat>
          <c:val>
            <c:numRef>
              <c:f>'Neumáticos de 2020 (V. Final)'!$E$73:$AJ$73</c:f>
              <c:numCache>
                <c:formatCode>0.00E+00</c:formatCode>
                <c:ptCount val="32"/>
                <c:pt idx="0">
                  <c:v>1.6385390490269001E-9</c:v>
                </c:pt>
                <c:pt idx="1">
                  <c:v>1.3822746479942E-9</c:v>
                </c:pt>
                <c:pt idx="2">
                  <c:v>1.1648381865120001E-9</c:v>
                </c:pt>
                <c:pt idx="3">
                  <c:v>1.0095264283104E-9</c:v>
                </c:pt>
                <c:pt idx="4">
                  <c:v>8.6974584592896004E-10</c:v>
                </c:pt>
                <c:pt idx="5">
                  <c:v>7.5869793881481996E-10</c:v>
                </c:pt>
                <c:pt idx="6">
                  <c:v>6.3522509104454003E-10</c:v>
                </c:pt>
                <c:pt idx="7">
                  <c:v>5.3038965425845996E-10</c:v>
                </c:pt>
                <c:pt idx="8">
                  <c:v>4.3642604054649998E-10</c:v>
                </c:pt>
                <c:pt idx="9">
                  <c:v>3.4323898562554001E-10</c:v>
                </c:pt>
                <c:pt idx="10">
                  <c:v>2.7179557685280001E-10</c:v>
                </c:pt>
                <c:pt idx="11">
                  <c:v>2.2364893181030001E-10</c:v>
                </c:pt>
                <c:pt idx="12">
                  <c:v>1.8016163951386E-10</c:v>
                </c:pt>
                <c:pt idx="13">
                  <c:v>1.5686487578362001E-10</c:v>
                </c:pt>
                <c:pt idx="14">
                  <c:v>1.4754617029152E-10</c:v>
                </c:pt>
                <c:pt idx="15">
                  <c:v>1.4366337633648E-10</c:v>
                </c:pt>
                <c:pt idx="16">
                  <c:v>1.4599305270949999E-10</c:v>
                </c:pt>
                <c:pt idx="17">
                  <c:v>1.5142896424656001E-10</c:v>
                </c:pt>
                <c:pt idx="18">
                  <c:v>1.6152422852965999E-10</c:v>
                </c:pt>
                <c:pt idx="19">
                  <c:v>1.7627884555881999E-10</c:v>
                </c:pt>
                <c:pt idx="20">
                  <c:v>1.9724593291602999E-10</c:v>
                </c:pt>
                <c:pt idx="21">
                  <c:v>2.2908484334736001E-10</c:v>
                </c:pt>
                <c:pt idx="22">
                  <c:v>2.6170031256969998E-10</c:v>
                </c:pt>
                <c:pt idx="23">
                  <c:v>2.9586889937404999E-10</c:v>
                </c:pt>
                <c:pt idx="24">
                  <c:v>3.3314372134243E-10</c:v>
                </c:pt>
                <c:pt idx="25">
                  <c:v>3.9371530704105998E-10</c:v>
                </c:pt>
                <c:pt idx="26">
                  <c:v>4.7214774493285998E-10</c:v>
                </c:pt>
                <c:pt idx="27">
                  <c:v>5.8707844600205001E-10</c:v>
                </c:pt>
                <c:pt idx="28">
                  <c:v>7.5869793881481996E-10</c:v>
                </c:pt>
                <c:pt idx="29">
                  <c:v>9.9399525249024007E-10</c:v>
                </c:pt>
                <c:pt idx="30">
                  <c:v>1.1415414227818E-9</c:v>
                </c:pt>
                <c:pt idx="31">
                  <c:v>1.2890875930733E-9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37B-4AF4-BA43-FC7FFF2EC6C1}"/>
            </c:ext>
          </c:extLst>
        </c:ser>
        <c:ser>
          <c:idx val="10"/>
          <c:order val="3"/>
          <c:tx>
            <c:strRef>
              <c:f>'Neumáticos de 2020 (V. Final)'!$D$74</c:f>
              <c:strCache>
                <c:ptCount val="1"/>
                <c:pt idx="0">
                  <c:v>C4</c:v>
                </c:pt>
              </c:strCache>
            </c:strRef>
          </c:tx>
          <c:marker>
            <c:symbol val="none"/>
          </c:marker>
          <c:cat>
            <c:numRef>
              <c:f>'Neumáticos de 2020 (V. Final)'!$E$70:$AJ$70</c:f>
              <c:numCache>
                <c:formatCode>General</c:formatCode>
                <c:ptCount val="32"/>
                <c:pt idx="0">
                  <c:v>-7.5</c:v>
                </c:pt>
                <c:pt idx="1">
                  <c:v>-7</c:v>
                </c:pt>
                <c:pt idx="2">
                  <c:v>-6.5</c:v>
                </c:pt>
                <c:pt idx="3">
                  <c:v>-6</c:v>
                </c:pt>
                <c:pt idx="4">
                  <c:v>-5.5</c:v>
                </c:pt>
                <c:pt idx="5">
                  <c:v>-5</c:v>
                </c:pt>
                <c:pt idx="6">
                  <c:v>-4.5</c:v>
                </c:pt>
                <c:pt idx="7">
                  <c:v>-4</c:v>
                </c:pt>
                <c:pt idx="8">
                  <c:v>-3.5</c:v>
                </c:pt>
                <c:pt idx="9">
                  <c:v>-3</c:v>
                </c:pt>
                <c:pt idx="10">
                  <c:v>-2.5</c:v>
                </c:pt>
                <c:pt idx="11">
                  <c:v>-2</c:v>
                </c:pt>
                <c:pt idx="12">
                  <c:v>-1.5</c:v>
                </c:pt>
                <c:pt idx="13">
                  <c:v>-1</c:v>
                </c:pt>
                <c:pt idx="14">
                  <c:v>-0.5</c:v>
                </c:pt>
                <c:pt idx="15">
                  <c:v>0</c:v>
                </c:pt>
                <c:pt idx="16">
                  <c:v>0.5</c:v>
                </c:pt>
                <c:pt idx="17">
                  <c:v>1</c:v>
                </c:pt>
                <c:pt idx="18">
                  <c:v>1.5</c:v>
                </c:pt>
                <c:pt idx="19">
                  <c:v>2</c:v>
                </c:pt>
                <c:pt idx="20">
                  <c:v>2.5</c:v>
                </c:pt>
                <c:pt idx="21">
                  <c:v>3</c:v>
                </c:pt>
                <c:pt idx="22">
                  <c:v>3.5</c:v>
                </c:pt>
                <c:pt idx="23">
                  <c:v>4</c:v>
                </c:pt>
                <c:pt idx="24">
                  <c:v>4.5</c:v>
                </c:pt>
                <c:pt idx="25">
                  <c:v>5</c:v>
                </c:pt>
                <c:pt idx="26">
                  <c:v>5.5</c:v>
                </c:pt>
                <c:pt idx="27">
                  <c:v>6</c:v>
                </c:pt>
                <c:pt idx="28">
                  <c:v>6.5</c:v>
                </c:pt>
                <c:pt idx="29">
                  <c:v>7</c:v>
                </c:pt>
                <c:pt idx="30">
                  <c:v>7.5</c:v>
                </c:pt>
                <c:pt idx="31">
                  <c:v>8</c:v>
                </c:pt>
              </c:numCache>
            </c:numRef>
          </c:cat>
          <c:val>
            <c:numRef>
              <c:f>'Neumáticos de 2020 (V. Final)'!$E$74:$AJ$74</c:f>
              <c:numCache>
                <c:formatCode>0.00E+00</c:formatCode>
                <c:ptCount val="32"/>
                <c:pt idx="0">
                  <c:v>1.7097798772454E-9</c:v>
                </c:pt>
                <c:pt idx="1">
                  <c:v>1.4423735457331E-9</c:v>
                </c:pt>
                <c:pt idx="2">
                  <c:v>1.215483325056E-9</c:v>
                </c:pt>
                <c:pt idx="3">
                  <c:v>1.0534188817152E-9</c:v>
                </c:pt>
                <c:pt idx="4">
                  <c:v>9.0756088270847998E-10</c:v>
                </c:pt>
                <c:pt idx="5">
                  <c:v>7.9168480571980999E-10</c:v>
                </c:pt>
                <c:pt idx="6">
                  <c:v>6.6284357326386997E-10</c:v>
                </c:pt>
                <c:pt idx="7">
                  <c:v>5.5345007400883001E-10</c:v>
                </c:pt>
                <c:pt idx="8">
                  <c:v>4.5540108578764999E-10</c:v>
                </c:pt>
                <c:pt idx="9">
                  <c:v>3.5816241978317002E-10</c:v>
                </c:pt>
                <c:pt idx="10">
                  <c:v>2.8361277584640002E-10</c:v>
                </c:pt>
                <c:pt idx="11">
                  <c:v>2.3337279841074999E-10</c:v>
                </c:pt>
                <c:pt idx="12">
                  <c:v>1.8799475427532999E-10</c:v>
                </c:pt>
                <c:pt idx="13">
                  <c:v>1.6368508777421E-10</c:v>
                </c:pt>
                <c:pt idx="14">
                  <c:v>1.5396122117375999E-10</c:v>
                </c:pt>
                <c:pt idx="15">
                  <c:v>1.4990961009024E-10</c:v>
                </c:pt>
                <c:pt idx="16">
                  <c:v>1.5234057674035E-10</c:v>
                </c:pt>
                <c:pt idx="17">
                  <c:v>1.5801283225727999E-10</c:v>
                </c:pt>
                <c:pt idx="18">
                  <c:v>1.6854702107443E-10</c:v>
                </c:pt>
                <c:pt idx="19">
                  <c:v>1.8394314319181E-10</c:v>
                </c:pt>
                <c:pt idx="20">
                  <c:v>2.0582184304281999E-10</c:v>
                </c:pt>
                <c:pt idx="21">
                  <c:v>2.3904505392767998E-10</c:v>
                </c:pt>
                <c:pt idx="22">
                  <c:v>2.7307858702924998E-10</c:v>
                </c:pt>
                <c:pt idx="23">
                  <c:v>3.0873276456422E-10</c:v>
                </c:pt>
                <c:pt idx="24">
                  <c:v>3.4762823096601998E-10</c:v>
                </c:pt>
                <c:pt idx="25">
                  <c:v>4.1083336386893E-10</c:v>
                </c:pt>
                <c:pt idx="26">
                  <c:v>4.9267590775602999E-10</c:v>
                </c:pt>
                <c:pt idx="27">
                  <c:v>6.1260359582821999E-10</c:v>
                </c:pt>
                <c:pt idx="28">
                  <c:v>7.9168480571980999E-10</c:v>
                </c:pt>
                <c:pt idx="29">
                  <c:v>1.0372124373811E-9</c:v>
                </c:pt>
                <c:pt idx="30">
                  <c:v>1.1911736585549001E-9</c:v>
                </c:pt>
                <c:pt idx="31">
                  <c:v>1.3451348797286001E-9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737B-4AF4-BA43-FC7FFF2EC6C1}"/>
            </c:ext>
          </c:extLst>
        </c:ser>
        <c:ser>
          <c:idx val="11"/>
          <c:order val="4"/>
          <c:tx>
            <c:strRef>
              <c:f>'Neumáticos de 2020 (V. Final)'!$D$75</c:f>
              <c:strCache>
                <c:ptCount val="1"/>
                <c:pt idx="0">
                  <c:v>C5</c:v>
                </c:pt>
              </c:strCache>
            </c:strRef>
          </c:tx>
          <c:marker>
            <c:symbol val="none"/>
          </c:marker>
          <c:cat>
            <c:numRef>
              <c:f>'Neumáticos de 2020 (V. Final)'!$E$70:$AJ$70</c:f>
              <c:numCache>
                <c:formatCode>General</c:formatCode>
                <c:ptCount val="32"/>
                <c:pt idx="0">
                  <c:v>-7.5</c:v>
                </c:pt>
                <c:pt idx="1">
                  <c:v>-7</c:v>
                </c:pt>
                <c:pt idx="2">
                  <c:v>-6.5</c:v>
                </c:pt>
                <c:pt idx="3">
                  <c:v>-6</c:v>
                </c:pt>
                <c:pt idx="4">
                  <c:v>-5.5</c:v>
                </c:pt>
                <c:pt idx="5">
                  <c:v>-5</c:v>
                </c:pt>
                <c:pt idx="6">
                  <c:v>-4.5</c:v>
                </c:pt>
                <c:pt idx="7">
                  <c:v>-4</c:v>
                </c:pt>
                <c:pt idx="8">
                  <c:v>-3.5</c:v>
                </c:pt>
                <c:pt idx="9">
                  <c:v>-3</c:v>
                </c:pt>
                <c:pt idx="10">
                  <c:v>-2.5</c:v>
                </c:pt>
                <c:pt idx="11">
                  <c:v>-2</c:v>
                </c:pt>
                <c:pt idx="12">
                  <c:v>-1.5</c:v>
                </c:pt>
                <c:pt idx="13">
                  <c:v>-1</c:v>
                </c:pt>
                <c:pt idx="14">
                  <c:v>-0.5</c:v>
                </c:pt>
                <c:pt idx="15">
                  <c:v>0</c:v>
                </c:pt>
                <c:pt idx="16">
                  <c:v>0.5</c:v>
                </c:pt>
                <c:pt idx="17">
                  <c:v>1</c:v>
                </c:pt>
                <c:pt idx="18">
                  <c:v>1.5</c:v>
                </c:pt>
                <c:pt idx="19">
                  <c:v>2</c:v>
                </c:pt>
                <c:pt idx="20">
                  <c:v>2.5</c:v>
                </c:pt>
                <c:pt idx="21">
                  <c:v>3</c:v>
                </c:pt>
                <c:pt idx="22">
                  <c:v>3.5</c:v>
                </c:pt>
                <c:pt idx="23">
                  <c:v>4</c:v>
                </c:pt>
                <c:pt idx="24">
                  <c:v>4.5</c:v>
                </c:pt>
                <c:pt idx="25">
                  <c:v>5</c:v>
                </c:pt>
                <c:pt idx="26">
                  <c:v>5.5</c:v>
                </c:pt>
                <c:pt idx="27">
                  <c:v>6</c:v>
                </c:pt>
                <c:pt idx="28">
                  <c:v>6.5</c:v>
                </c:pt>
                <c:pt idx="29">
                  <c:v>7</c:v>
                </c:pt>
                <c:pt idx="30">
                  <c:v>7.5</c:v>
                </c:pt>
                <c:pt idx="31">
                  <c:v>8</c:v>
                </c:pt>
              </c:numCache>
            </c:numRef>
          </c:cat>
          <c:val>
            <c:numRef>
              <c:f>'Neumáticos de 2020 (V. Final)'!$E$75:$AJ$75</c:f>
              <c:numCache>
                <c:formatCode>0.00E+00</c:formatCode>
                <c:ptCount val="32"/>
                <c:pt idx="0">
                  <c:v>1.7169810863848E-9</c:v>
                </c:pt>
                <c:pt idx="1">
                  <c:v>1.4484484994146E-9</c:v>
                </c:pt>
                <c:pt idx="2">
                  <c:v>1.2206026680460999E-9</c:v>
                </c:pt>
                <c:pt idx="3">
                  <c:v>1.0578556456398999E-9</c:v>
                </c:pt>
                <c:pt idx="4">
                  <c:v>9.1138332547441996E-10</c:v>
                </c:pt>
                <c:pt idx="5">
                  <c:v>7.950192044539E-10</c:v>
                </c:pt>
                <c:pt idx="6">
                  <c:v>6.6563532164104003E-10</c:v>
                </c:pt>
                <c:pt idx="7">
                  <c:v>5.5578108151695998E-10</c:v>
                </c:pt>
                <c:pt idx="8">
                  <c:v>4.5731913296125001E-10</c:v>
                </c:pt>
                <c:pt idx="9">
                  <c:v>3.5967091951756001E-10</c:v>
                </c:pt>
                <c:pt idx="10">
                  <c:v>2.8480728921075001E-10</c:v>
                </c:pt>
                <c:pt idx="11">
                  <c:v>2.3435571226485001E-10</c:v>
                </c:pt>
                <c:pt idx="12">
                  <c:v>1.8878654599110999E-10</c:v>
                </c:pt>
                <c:pt idx="13">
                  <c:v>1.6437449263019999E-10</c:v>
                </c:pt>
                <c:pt idx="14">
                  <c:v>1.5460967128584001E-10</c:v>
                </c:pt>
                <c:pt idx="15">
                  <c:v>1.5054099572568999E-10</c:v>
                </c:pt>
                <c:pt idx="16">
                  <c:v>1.5298220106175999E-10</c:v>
                </c:pt>
                <c:pt idx="17">
                  <c:v>1.5867834684599E-10</c:v>
                </c:pt>
                <c:pt idx="18">
                  <c:v>1.6925690330236E-10</c:v>
                </c:pt>
                <c:pt idx="19">
                  <c:v>1.8471787043098E-10</c:v>
                </c:pt>
                <c:pt idx="20">
                  <c:v>2.0668871845581E-10</c:v>
                </c:pt>
                <c:pt idx="21">
                  <c:v>2.4005185804904999E-10</c:v>
                </c:pt>
                <c:pt idx="22">
                  <c:v>2.7422873275433998E-10</c:v>
                </c:pt>
                <c:pt idx="23">
                  <c:v>3.1003307768369001E-10</c:v>
                </c:pt>
                <c:pt idx="24">
                  <c:v>3.4909236306118002E-10</c:v>
                </c:pt>
                <c:pt idx="25">
                  <c:v>4.1256370179956002E-10</c:v>
                </c:pt>
                <c:pt idx="26">
                  <c:v>4.9475094811466996E-10</c:v>
                </c:pt>
                <c:pt idx="27">
                  <c:v>6.1518374469520997E-10</c:v>
                </c:pt>
                <c:pt idx="28">
                  <c:v>7.950192044539E-10</c:v>
                </c:pt>
                <c:pt idx="29">
                  <c:v>1.0415809433993001E-9</c:v>
                </c:pt>
                <c:pt idx="30">
                  <c:v>1.196190614685E-9</c:v>
                </c:pt>
                <c:pt idx="31">
                  <c:v>1.3508002859707999E-9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737B-4AF4-BA43-FC7FFF2EC6C1}"/>
            </c:ext>
          </c:extLst>
        </c:ser>
        <c:ser>
          <c:idx val="12"/>
          <c:order val="5"/>
          <c:tx>
            <c:strRef>
              <c:f>'Neumáticos de 2020 (V. Final)'!$D$76</c:f>
              <c:strCache>
                <c:ptCount val="1"/>
                <c:pt idx="0">
                  <c:v>INT</c:v>
                </c:pt>
              </c:strCache>
            </c:strRef>
          </c:tx>
          <c:marker>
            <c:symbol val="none"/>
          </c:marker>
          <c:cat>
            <c:numRef>
              <c:f>'Neumáticos de 2020 (V. Final)'!$E$70:$AJ$70</c:f>
              <c:numCache>
                <c:formatCode>General</c:formatCode>
                <c:ptCount val="32"/>
                <c:pt idx="0">
                  <c:v>-7.5</c:v>
                </c:pt>
                <c:pt idx="1">
                  <c:v>-7</c:v>
                </c:pt>
                <c:pt idx="2">
                  <c:v>-6.5</c:v>
                </c:pt>
                <c:pt idx="3">
                  <c:v>-6</c:v>
                </c:pt>
                <c:pt idx="4">
                  <c:v>-5.5</c:v>
                </c:pt>
                <c:pt idx="5">
                  <c:v>-5</c:v>
                </c:pt>
                <c:pt idx="6">
                  <c:v>-4.5</c:v>
                </c:pt>
                <c:pt idx="7">
                  <c:v>-4</c:v>
                </c:pt>
                <c:pt idx="8">
                  <c:v>-3.5</c:v>
                </c:pt>
                <c:pt idx="9">
                  <c:v>-3</c:v>
                </c:pt>
                <c:pt idx="10">
                  <c:v>-2.5</c:v>
                </c:pt>
                <c:pt idx="11">
                  <c:v>-2</c:v>
                </c:pt>
                <c:pt idx="12">
                  <c:v>-1.5</c:v>
                </c:pt>
                <c:pt idx="13">
                  <c:v>-1</c:v>
                </c:pt>
                <c:pt idx="14">
                  <c:v>-0.5</c:v>
                </c:pt>
                <c:pt idx="15">
                  <c:v>0</c:v>
                </c:pt>
                <c:pt idx="16">
                  <c:v>0.5</c:v>
                </c:pt>
                <c:pt idx="17">
                  <c:v>1</c:v>
                </c:pt>
                <c:pt idx="18">
                  <c:v>1.5</c:v>
                </c:pt>
                <c:pt idx="19">
                  <c:v>2</c:v>
                </c:pt>
                <c:pt idx="20">
                  <c:v>2.5</c:v>
                </c:pt>
                <c:pt idx="21">
                  <c:v>3</c:v>
                </c:pt>
                <c:pt idx="22">
                  <c:v>3.5</c:v>
                </c:pt>
                <c:pt idx="23">
                  <c:v>4</c:v>
                </c:pt>
                <c:pt idx="24">
                  <c:v>4.5</c:v>
                </c:pt>
                <c:pt idx="25">
                  <c:v>5</c:v>
                </c:pt>
                <c:pt idx="26">
                  <c:v>5.5</c:v>
                </c:pt>
                <c:pt idx="27">
                  <c:v>6</c:v>
                </c:pt>
                <c:pt idx="28">
                  <c:v>6.5</c:v>
                </c:pt>
                <c:pt idx="29">
                  <c:v>7</c:v>
                </c:pt>
                <c:pt idx="30">
                  <c:v>7.5</c:v>
                </c:pt>
                <c:pt idx="31">
                  <c:v>8</c:v>
                </c:pt>
              </c:numCache>
            </c:numRef>
          </c:cat>
          <c:val>
            <c:numRef>
              <c:f>'Neumáticos de 2020 (V. Final)'!$E$76:$AJ$76</c:f>
              <c:numCache>
                <c:formatCode>0.00E+00</c:formatCode>
                <c:ptCount val="32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737B-4AF4-BA43-FC7FFF2EC6C1}"/>
            </c:ext>
          </c:extLst>
        </c:ser>
        <c:ser>
          <c:idx val="13"/>
          <c:order val="6"/>
          <c:tx>
            <c:strRef>
              <c:f>'Neumáticos de 2020 (V. Final)'!$D$77</c:f>
              <c:strCache>
                <c:ptCount val="1"/>
                <c:pt idx="0">
                  <c:v>WET</c:v>
                </c:pt>
              </c:strCache>
            </c:strRef>
          </c:tx>
          <c:marker>
            <c:symbol val="none"/>
          </c:marker>
          <c:cat>
            <c:numRef>
              <c:f>'Neumáticos de 2020 (V. Final)'!$E$70:$AJ$70</c:f>
              <c:numCache>
                <c:formatCode>General</c:formatCode>
                <c:ptCount val="32"/>
                <c:pt idx="0">
                  <c:v>-7.5</c:v>
                </c:pt>
                <c:pt idx="1">
                  <c:v>-7</c:v>
                </c:pt>
                <c:pt idx="2">
                  <c:v>-6.5</c:v>
                </c:pt>
                <c:pt idx="3">
                  <c:v>-6</c:v>
                </c:pt>
                <c:pt idx="4">
                  <c:v>-5.5</c:v>
                </c:pt>
                <c:pt idx="5">
                  <c:v>-5</c:v>
                </c:pt>
                <c:pt idx="6">
                  <c:v>-4.5</c:v>
                </c:pt>
                <c:pt idx="7">
                  <c:v>-4</c:v>
                </c:pt>
                <c:pt idx="8">
                  <c:v>-3.5</c:v>
                </c:pt>
                <c:pt idx="9">
                  <c:v>-3</c:v>
                </c:pt>
                <c:pt idx="10">
                  <c:v>-2.5</c:v>
                </c:pt>
                <c:pt idx="11">
                  <c:v>-2</c:v>
                </c:pt>
                <c:pt idx="12">
                  <c:v>-1.5</c:v>
                </c:pt>
                <c:pt idx="13">
                  <c:v>-1</c:v>
                </c:pt>
                <c:pt idx="14">
                  <c:v>-0.5</c:v>
                </c:pt>
                <c:pt idx="15">
                  <c:v>0</c:v>
                </c:pt>
                <c:pt idx="16">
                  <c:v>0.5</c:v>
                </c:pt>
                <c:pt idx="17">
                  <c:v>1</c:v>
                </c:pt>
                <c:pt idx="18">
                  <c:v>1.5</c:v>
                </c:pt>
                <c:pt idx="19">
                  <c:v>2</c:v>
                </c:pt>
                <c:pt idx="20">
                  <c:v>2.5</c:v>
                </c:pt>
                <c:pt idx="21">
                  <c:v>3</c:v>
                </c:pt>
                <c:pt idx="22">
                  <c:v>3.5</c:v>
                </c:pt>
                <c:pt idx="23">
                  <c:v>4</c:v>
                </c:pt>
                <c:pt idx="24">
                  <c:v>4.5</c:v>
                </c:pt>
                <c:pt idx="25">
                  <c:v>5</c:v>
                </c:pt>
                <c:pt idx="26">
                  <c:v>5.5</c:v>
                </c:pt>
                <c:pt idx="27">
                  <c:v>6</c:v>
                </c:pt>
                <c:pt idx="28">
                  <c:v>6.5</c:v>
                </c:pt>
                <c:pt idx="29">
                  <c:v>7</c:v>
                </c:pt>
                <c:pt idx="30">
                  <c:v>7.5</c:v>
                </c:pt>
                <c:pt idx="31">
                  <c:v>8</c:v>
                </c:pt>
              </c:numCache>
            </c:numRef>
          </c:cat>
          <c:val>
            <c:numRef>
              <c:f>'Neumáticos de 2020 (V. Final)'!$E$77:$AJ$77</c:f>
              <c:numCache>
                <c:formatCode>0.00E+00</c:formatCode>
                <c:ptCount val="32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737B-4AF4-BA43-FC7FFF2EC6C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85680904"/>
        <c:axId val="685678608"/>
      </c:lineChart>
      <c:catAx>
        <c:axId val="68568090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685678608"/>
        <c:crosses val="autoZero"/>
        <c:auto val="1"/>
        <c:lblAlgn val="ctr"/>
        <c:lblOffset val="100"/>
        <c:noMultiLvlLbl val="0"/>
      </c:catAx>
      <c:valAx>
        <c:axId val="685678608"/>
        <c:scaling>
          <c:orientation val="minMax"/>
          <c:max val="6.0000000000000024E-9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E+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685680904"/>
        <c:crosses val="autoZero"/>
        <c:crossBetween val="between"/>
      </c:valAx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ES"/>
        </a:p>
      </c:txPr>
    </c:legend>
    <c:plotVisOnly val="1"/>
    <c:dispBlanksAs val="gap"/>
    <c:showDLblsOverMax val="0"/>
    <c:extLst/>
  </c:chart>
  <c:txPr>
    <a:bodyPr/>
    <a:lstStyle/>
    <a:p>
      <a:pPr>
        <a:defRPr/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4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Abrasión</a:t>
            </a:r>
            <a:r>
              <a:rPr lang="es-ES" baseline="0"/>
              <a:t> FRONT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lineChart>
        <c:grouping val="standard"/>
        <c:varyColors val="0"/>
        <c:ser>
          <c:idx val="7"/>
          <c:order val="0"/>
          <c:tx>
            <c:strRef>
              <c:f>'Neumáticos de 2020 (V. Final)'!$D$61</c:f>
              <c:strCache>
                <c:ptCount val="1"/>
                <c:pt idx="0">
                  <c:v>C1</c:v>
                </c:pt>
              </c:strCache>
            </c:strRef>
          </c:tx>
          <c:marker>
            <c:symbol val="none"/>
          </c:marker>
          <c:cat>
            <c:numRef>
              <c:f>'Neumáticos de 2020 (V. Final)'!$E$60:$AJ$60</c:f>
              <c:numCache>
                <c:formatCode>General</c:formatCode>
                <c:ptCount val="32"/>
                <c:pt idx="0">
                  <c:v>-7.5</c:v>
                </c:pt>
                <c:pt idx="1">
                  <c:v>-7</c:v>
                </c:pt>
                <c:pt idx="2">
                  <c:v>-6.5</c:v>
                </c:pt>
                <c:pt idx="3">
                  <c:v>-6</c:v>
                </c:pt>
                <c:pt idx="4">
                  <c:v>-5.5</c:v>
                </c:pt>
                <c:pt idx="5">
                  <c:v>-5</c:v>
                </c:pt>
                <c:pt idx="6">
                  <c:v>-4.5</c:v>
                </c:pt>
                <c:pt idx="7">
                  <c:v>-4</c:v>
                </c:pt>
                <c:pt idx="8">
                  <c:v>-3.5</c:v>
                </c:pt>
                <c:pt idx="9">
                  <c:v>-3</c:v>
                </c:pt>
                <c:pt idx="10">
                  <c:v>-2.5</c:v>
                </c:pt>
                <c:pt idx="11">
                  <c:v>-2</c:v>
                </c:pt>
                <c:pt idx="12">
                  <c:v>-1.5</c:v>
                </c:pt>
                <c:pt idx="13">
                  <c:v>-1</c:v>
                </c:pt>
                <c:pt idx="14">
                  <c:v>-0.5</c:v>
                </c:pt>
                <c:pt idx="15">
                  <c:v>0</c:v>
                </c:pt>
                <c:pt idx="16">
                  <c:v>0.5</c:v>
                </c:pt>
                <c:pt idx="17">
                  <c:v>1</c:v>
                </c:pt>
                <c:pt idx="18">
                  <c:v>1.5</c:v>
                </c:pt>
                <c:pt idx="19">
                  <c:v>2</c:v>
                </c:pt>
                <c:pt idx="20">
                  <c:v>2.5</c:v>
                </c:pt>
                <c:pt idx="21">
                  <c:v>3</c:v>
                </c:pt>
                <c:pt idx="22">
                  <c:v>3.5</c:v>
                </c:pt>
                <c:pt idx="23">
                  <c:v>4</c:v>
                </c:pt>
                <c:pt idx="24">
                  <c:v>4.5</c:v>
                </c:pt>
                <c:pt idx="25">
                  <c:v>5</c:v>
                </c:pt>
                <c:pt idx="26">
                  <c:v>5.5</c:v>
                </c:pt>
                <c:pt idx="27">
                  <c:v>6</c:v>
                </c:pt>
                <c:pt idx="28">
                  <c:v>6.5</c:v>
                </c:pt>
                <c:pt idx="29">
                  <c:v>7</c:v>
                </c:pt>
                <c:pt idx="30">
                  <c:v>7.5</c:v>
                </c:pt>
                <c:pt idx="31">
                  <c:v>8</c:v>
                </c:pt>
              </c:numCache>
            </c:numRef>
          </c:cat>
          <c:val>
            <c:numRef>
              <c:f>'Neumáticos de 2020 (V. Final)'!$E$61:$AJ$61</c:f>
              <c:numCache>
                <c:formatCode>0.00E+00</c:formatCode>
                <c:ptCount val="32"/>
                <c:pt idx="0">
                  <c:v>8.9131551220243004E-10</c:v>
                </c:pt>
                <c:pt idx="1">
                  <c:v>7.5191545579162999E-10</c:v>
                </c:pt>
                <c:pt idx="2">
                  <c:v>6.3363662004913001E-10</c:v>
                </c:pt>
                <c:pt idx="3">
                  <c:v>5.4915173737591003E-10</c:v>
                </c:pt>
                <c:pt idx="4">
                  <c:v>4.7311534297001002E-10</c:v>
                </c:pt>
                <c:pt idx="5">
                  <c:v>4.1270865185814999E-10</c:v>
                </c:pt>
                <c:pt idx="6">
                  <c:v>3.4554317013345002E-10</c:v>
                </c:pt>
                <c:pt idx="7">
                  <c:v>2.8851587432952998E-10</c:v>
                </c:pt>
                <c:pt idx="8">
                  <c:v>2.3740252031174001E-10</c:v>
                </c:pt>
                <c:pt idx="9">
                  <c:v>1.8671159070780999E-10</c:v>
                </c:pt>
                <c:pt idx="10">
                  <c:v>1.4784854467813001E-10</c:v>
                </c:pt>
                <c:pt idx="11">
                  <c:v>1.2165823104943E-10</c:v>
                </c:pt>
                <c:pt idx="12">
                  <c:v>9.8002463900931006E-11</c:v>
                </c:pt>
                <c:pt idx="13">
                  <c:v>8.5329731499947003E-11</c:v>
                </c:pt>
                <c:pt idx="14">
                  <c:v>8.0260638539554994E-11</c:v>
                </c:pt>
                <c:pt idx="15">
                  <c:v>7.8148516472725002E-11</c:v>
                </c:pt>
                <c:pt idx="16">
                  <c:v>7.9415789712822997E-11</c:v>
                </c:pt>
                <c:pt idx="17">
                  <c:v>8.2372760606385996E-11</c:v>
                </c:pt>
                <c:pt idx="18">
                  <c:v>8.7864277980144998E-11</c:v>
                </c:pt>
                <c:pt idx="19">
                  <c:v>9.5890341834100005E-11</c:v>
                </c:pt>
                <c:pt idx="20">
                  <c:v>1.0729580099498E-10</c:v>
                </c:pt>
                <c:pt idx="21">
                  <c:v>1.2461520194349001E-10</c:v>
                </c:pt>
                <c:pt idx="22">
                  <c:v>1.4235702730387E-10</c:v>
                </c:pt>
                <c:pt idx="23">
                  <c:v>1.6094370149197001E-10</c:v>
                </c:pt>
                <c:pt idx="24">
                  <c:v>1.8122007333355999E-10</c:v>
                </c:pt>
                <c:pt idx="25">
                  <c:v>2.141691775761E-10</c:v>
                </c:pt>
                <c:pt idx="26">
                  <c:v>2.5683404332658003E-10</c:v>
                </c:pt>
                <c:pt idx="27">
                  <c:v>3.1935285650474999E-10</c:v>
                </c:pt>
                <c:pt idx="28">
                  <c:v>4.1270865185814999E-10</c:v>
                </c:pt>
                <c:pt idx="29">
                  <c:v>5.4070324910858996E-10</c:v>
                </c:pt>
                <c:pt idx="30">
                  <c:v>6.2096388764813998E-10</c:v>
                </c:pt>
                <c:pt idx="31">
                  <c:v>7.0122452618768999E-10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238-497F-92D1-EC6079F5E631}"/>
            </c:ext>
          </c:extLst>
        </c:ser>
        <c:ser>
          <c:idx val="8"/>
          <c:order val="1"/>
          <c:tx>
            <c:strRef>
              <c:f>'Neumáticos de 2020 (V. Final)'!$D$62</c:f>
              <c:strCache>
                <c:ptCount val="1"/>
                <c:pt idx="0">
                  <c:v>C2</c:v>
                </c:pt>
              </c:strCache>
            </c:strRef>
          </c:tx>
          <c:marker>
            <c:symbol val="none"/>
          </c:marker>
          <c:cat>
            <c:numRef>
              <c:f>'Neumáticos de 2020 (V. Final)'!$E$60:$AJ$60</c:f>
              <c:numCache>
                <c:formatCode>General</c:formatCode>
                <c:ptCount val="32"/>
                <c:pt idx="0">
                  <c:v>-7.5</c:v>
                </c:pt>
                <c:pt idx="1">
                  <c:v>-7</c:v>
                </c:pt>
                <c:pt idx="2">
                  <c:v>-6.5</c:v>
                </c:pt>
                <c:pt idx="3">
                  <c:v>-6</c:v>
                </c:pt>
                <c:pt idx="4">
                  <c:v>-5.5</c:v>
                </c:pt>
                <c:pt idx="5">
                  <c:v>-5</c:v>
                </c:pt>
                <c:pt idx="6">
                  <c:v>-4.5</c:v>
                </c:pt>
                <c:pt idx="7">
                  <c:v>-4</c:v>
                </c:pt>
                <c:pt idx="8">
                  <c:v>-3.5</c:v>
                </c:pt>
                <c:pt idx="9">
                  <c:v>-3</c:v>
                </c:pt>
                <c:pt idx="10">
                  <c:v>-2.5</c:v>
                </c:pt>
                <c:pt idx="11">
                  <c:v>-2</c:v>
                </c:pt>
                <c:pt idx="12">
                  <c:v>-1.5</c:v>
                </c:pt>
                <c:pt idx="13">
                  <c:v>-1</c:v>
                </c:pt>
                <c:pt idx="14">
                  <c:v>-0.5</c:v>
                </c:pt>
                <c:pt idx="15">
                  <c:v>0</c:v>
                </c:pt>
                <c:pt idx="16">
                  <c:v>0.5</c:v>
                </c:pt>
                <c:pt idx="17">
                  <c:v>1</c:v>
                </c:pt>
                <c:pt idx="18">
                  <c:v>1.5</c:v>
                </c:pt>
                <c:pt idx="19">
                  <c:v>2</c:v>
                </c:pt>
                <c:pt idx="20">
                  <c:v>2.5</c:v>
                </c:pt>
                <c:pt idx="21">
                  <c:v>3</c:v>
                </c:pt>
                <c:pt idx="22">
                  <c:v>3.5</c:v>
                </c:pt>
                <c:pt idx="23">
                  <c:v>4</c:v>
                </c:pt>
                <c:pt idx="24">
                  <c:v>4.5</c:v>
                </c:pt>
                <c:pt idx="25">
                  <c:v>5</c:v>
                </c:pt>
                <c:pt idx="26">
                  <c:v>5.5</c:v>
                </c:pt>
                <c:pt idx="27">
                  <c:v>6</c:v>
                </c:pt>
                <c:pt idx="28">
                  <c:v>6.5</c:v>
                </c:pt>
                <c:pt idx="29">
                  <c:v>7</c:v>
                </c:pt>
                <c:pt idx="30">
                  <c:v>7.5</c:v>
                </c:pt>
                <c:pt idx="31">
                  <c:v>8</c:v>
                </c:pt>
              </c:numCache>
            </c:numRef>
          </c:cat>
          <c:val>
            <c:numRef>
              <c:f>'Neumáticos de 2020 (V. Final)'!$E$62:$AJ$62</c:f>
              <c:numCache>
                <c:formatCode>0.00E+00</c:formatCode>
                <c:ptCount val="32"/>
                <c:pt idx="0">
                  <c:v>9.5271414996358006E-10</c:v>
                </c:pt>
                <c:pt idx="1">
                  <c:v>8.0371146300245004E-10</c:v>
                </c:pt>
                <c:pt idx="2">
                  <c:v>6.7728494073240003E-10</c:v>
                </c:pt>
                <c:pt idx="3">
                  <c:v>5.8698028196808E-10</c:v>
                </c:pt>
                <c:pt idx="4">
                  <c:v>5.0570608908019001E-10</c:v>
                </c:pt>
                <c:pt idx="5">
                  <c:v>4.4113825806316998E-10</c:v>
                </c:pt>
                <c:pt idx="6">
                  <c:v>3.6934605434607001E-10</c:v>
                </c:pt>
                <c:pt idx="7">
                  <c:v>3.0839040968069001E-10</c:v>
                </c:pt>
                <c:pt idx="8">
                  <c:v>2.5375609112774001E-10</c:v>
                </c:pt>
                <c:pt idx="9">
                  <c:v>1.9957329586915001E-10</c:v>
                </c:pt>
                <c:pt idx="10">
                  <c:v>1.5803315283756E-10</c:v>
                </c:pt>
                <c:pt idx="11">
                  <c:v>1.3003870862061999E-10</c:v>
                </c:pt>
                <c:pt idx="12">
                  <c:v>1.0475340416661E-10</c:v>
                </c:pt>
                <c:pt idx="13">
                  <c:v>9.1207705351962999E-11</c:v>
                </c:pt>
                <c:pt idx="14">
                  <c:v>8.5789425826104004E-11</c:v>
                </c:pt>
                <c:pt idx="15">
                  <c:v>8.3531809356996003E-11</c:v>
                </c:pt>
                <c:pt idx="16">
                  <c:v>8.4886379238460998E-11</c:v>
                </c:pt>
                <c:pt idx="17">
                  <c:v>8.8047042295212005E-11</c:v>
                </c:pt>
                <c:pt idx="18">
                  <c:v>9.3916845114893001E-11</c:v>
                </c:pt>
                <c:pt idx="19">
                  <c:v>1.024957876975E-10</c:v>
                </c:pt>
                <c:pt idx="20">
                  <c:v>1.1468691663068999E-10</c:v>
                </c:pt>
                <c:pt idx="21">
                  <c:v>1.3319937167791E-10</c:v>
                </c:pt>
                <c:pt idx="22">
                  <c:v>1.5216335001734001E-10</c:v>
                </c:pt>
                <c:pt idx="23">
                  <c:v>1.7203037494549E-10</c:v>
                </c:pt>
                <c:pt idx="24">
                  <c:v>1.9370349304892999E-10</c:v>
                </c:pt>
                <c:pt idx="25">
                  <c:v>2.2892230996702E-10</c:v>
                </c:pt>
                <c:pt idx="26">
                  <c:v>2.7452616264353E-10</c:v>
                </c:pt>
                <c:pt idx="27">
                  <c:v>3.4135161012912998E-10</c:v>
                </c:pt>
                <c:pt idx="28">
                  <c:v>4.4113825806316998E-10</c:v>
                </c:pt>
                <c:pt idx="29">
                  <c:v>5.7794981609164996E-10</c:v>
                </c:pt>
                <c:pt idx="30">
                  <c:v>6.6373924191774996E-10</c:v>
                </c:pt>
                <c:pt idx="31">
                  <c:v>7.4952866774385998E-10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238-497F-92D1-EC6079F5E631}"/>
            </c:ext>
          </c:extLst>
        </c:ser>
        <c:ser>
          <c:idx val="9"/>
          <c:order val="2"/>
          <c:tx>
            <c:strRef>
              <c:f>'Neumáticos de 2020 (V. Final)'!$D$63</c:f>
              <c:strCache>
                <c:ptCount val="1"/>
                <c:pt idx="0">
                  <c:v>C3</c:v>
                </c:pt>
              </c:strCache>
            </c:strRef>
          </c:tx>
          <c:marker>
            <c:symbol val="none"/>
          </c:marker>
          <c:cat>
            <c:numRef>
              <c:f>'Neumáticos de 2020 (V. Final)'!$E$60:$AJ$60</c:f>
              <c:numCache>
                <c:formatCode>General</c:formatCode>
                <c:ptCount val="32"/>
                <c:pt idx="0">
                  <c:v>-7.5</c:v>
                </c:pt>
                <c:pt idx="1">
                  <c:v>-7</c:v>
                </c:pt>
                <c:pt idx="2">
                  <c:v>-6.5</c:v>
                </c:pt>
                <c:pt idx="3">
                  <c:v>-6</c:v>
                </c:pt>
                <c:pt idx="4">
                  <c:v>-5.5</c:v>
                </c:pt>
                <c:pt idx="5">
                  <c:v>-5</c:v>
                </c:pt>
                <c:pt idx="6">
                  <c:v>-4.5</c:v>
                </c:pt>
                <c:pt idx="7">
                  <c:v>-4</c:v>
                </c:pt>
                <c:pt idx="8">
                  <c:v>-3.5</c:v>
                </c:pt>
                <c:pt idx="9">
                  <c:v>-3</c:v>
                </c:pt>
                <c:pt idx="10">
                  <c:v>-2.5</c:v>
                </c:pt>
                <c:pt idx="11">
                  <c:v>-2</c:v>
                </c:pt>
                <c:pt idx="12">
                  <c:v>-1.5</c:v>
                </c:pt>
                <c:pt idx="13">
                  <c:v>-1</c:v>
                </c:pt>
                <c:pt idx="14">
                  <c:v>-0.5</c:v>
                </c:pt>
                <c:pt idx="15">
                  <c:v>0</c:v>
                </c:pt>
                <c:pt idx="16">
                  <c:v>0.5</c:v>
                </c:pt>
                <c:pt idx="17">
                  <c:v>1</c:v>
                </c:pt>
                <c:pt idx="18">
                  <c:v>1.5</c:v>
                </c:pt>
                <c:pt idx="19">
                  <c:v>2</c:v>
                </c:pt>
                <c:pt idx="20">
                  <c:v>2.5</c:v>
                </c:pt>
                <c:pt idx="21">
                  <c:v>3</c:v>
                </c:pt>
                <c:pt idx="22">
                  <c:v>3.5</c:v>
                </c:pt>
                <c:pt idx="23">
                  <c:v>4</c:v>
                </c:pt>
                <c:pt idx="24">
                  <c:v>4.5</c:v>
                </c:pt>
                <c:pt idx="25">
                  <c:v>5</c:v>
                </c:pt>
                <c:pt idx="26">
                  <c:v>5.5</c:v>
                </c:pt>
                <c:pt idx="27">
                  <c:v>6</c:v>
                </c:pt>
                <c:pt idx="28">
                  <c:v>6.5</c:v>
                </c:pt>
                <c:pt idx="29">
                  <c:v>7</c:v>
                </c:pt>
                <c:pt idx="30">
                  <c:v>7.5</c:v>
                </c:pt>
                <c:pt idx="31">
                  <c:v>8</c:v>
                </c:pt>
              </c:numCache>
            </c:numRef>
          </c:cat>
          <c:val>
            <c:numRef>
              <c:f>'Neumáticos de 2020 (V. Final)'!$E$63:$AJ$63</c:f>
              <c:numCache>
                <c:formatCode>0.00E+00</c:formatCode>
                <c:ptCount val="32"/>
                <c:pt idx="0">
                  <c:v>1.0683375744041E-9</c:v>
                </c:pt>
                <c:pt idx="1">
                  <c:v>9.0125160305180001E-10</c:v>
                </c:pt>
                <c:pt idx="2">
                  <c:v>7.5948168796499996E-10</c:v>
                </c:pt>
                <c:pt idx="3">
                  <c:v>6.5821746290299996E-10</c:v>
                </c:pt>
                <c:pt idx="4">
                  <c:v>5.6707966034719997E-10</c:v>
                </c:pt>
                <c:pt idx="5">
                  <c:v>4.9467573942727001E-10</c:v>
                </c:pt>
                <c:pt idx="6">
                  <c:v>4.1417068050358002E-10</c:v>
                </c:pt>
                <c:pt idx="7">
                  <c:v>3.4581732858732999E-10</c:v>
                </c:pt>
                <c:pt idx="8">
                  <c:v>2.8455247242421999E-10</c:v>
                </c:pt>
                <c:pt idx="9">
                  <c:v>2.2379393738702E-10</c:v>
                </c:pt>
                <c:pt idx="10">
                  <c:v>1.772123938585E-10</c:v>
                </c:pt>
                <c:pt idx="11">
                  <c:v>1.4582048408928E-10</c:v>
                </c:pt>
                <c:pt idx="12">
                  <c:v>1.1746650107191999E-10</c:v>
                </c:pt>
                <c:pt idx="13">
                  <c:v>1.0227686731262E-10</c:v>
                </c:pt>
                <c:pt idx="14">
                  <c:v>9.6201013808899997E-11</c:v>
                </c:pt>
                <c:pt idx="15">
                  <c:v>9.3669408182349994E-11</c:v>
                </c:pt>
                <c:pt idx="16">
                  <c:v>9.5188371558279995E-11</c:v>
                </c:pt>
                <c:pt idx="17">
                  <c:v>9.8732619435449999E-11</c:v>
                </c:pt>
                <c:pt idx="18">
                  <c:v>1.0531479406448001E-10</c:v>
                </c:pt>
                <c:pt idx="19">
                  <c:v>1.1493489544537E-10</c:v>
                </c:pt>
                <c:pt idx="20">
                  <c:v>1.2860556582874E-10</c:v>
                </c:pt>
                <c:pt idx="21">
                  <c:v>1.4936473196704999E-10</c:v>
                </c:pt>
                <c:pt idx="22">
                  <c:v>1.7063021922887001E-10</c:v>
                </c:pt>
                <c:pt idx="23">
                  <c:v>1.9290834874251E-10</c:v>
                </c:pt>
                <c:pt idx="24">
                  <c:v>2.1721176275739E-10</c:v>
                </c:pt>
                <c:pt idx="25">
                  <c:v>2.5670481053157002E-10</c:v>
                </c:pt>
                <c:pt idx="26">
                  <c:v>3.0784324418848001E-10</c:v>
                </c:pt>
                <c:pt idx="27">
                  <c:v>3.8277877073435998E-10</c:v>
                </c:pt>
                <c:pt idx="28">
                  <c:v>4.9467573942727001E-10</c:v>
                </c:pt>
                <c:pt idx="29">
                  <c:v>6.4809104039679995E-10</c:v>
                </c:pt>
                <c:pt idx="30">
                  <c:v>7.442920542057E-10</c:v>
                </c:pt>
                <c:pt idx="31">
                  <c:v>8.4049306801460005E-10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D238-497F-92D1-EC6079F5E631}"/>
            </c:ext>
          </c:extLst>
        </c:ser>
        <c:ser>
          <c:idx val="10"/>
          <c:order val="3"/>
          <c:tx>
            <c:strRef>
              <c:f>'Neumáticos de 2020 (V. Final)'!$D$64</c:f>
              <c:strCache>
                <c:ptCount val="1"/>
                <c:pt idx="0">
                  <c:v>C4</c:v>
                </c:pt>
              </c:strCache>
            </c:strRef>
          </c:tx>
          <c:marker>
            <c:symbol val="none"/>
          </c:marker>
          <c:cat>
            <c:numRef>
              <c:f>'Neumáticos de 2020 (V. Final)'!$E$60:$AJ$60</c:f>
              <c:numCache>
                <c:formatCode>General</c:formatCode>
                <c:ptCount val="32"/>
                <c:pt idx="0">
                  <c:v>-7.5</c:v>
                </c:pt>
                <c:pt idx="1">
                  <c:v>-7</c:v>
                </c:pt>
                <c:pt idx="2">
                  <c:v>-6.5</c:v>
                </c:pt>
                <c:pt idx="3">
                  <c:v>-6</c:v>
                </c:pt>
                <c:pt idx="4">
                  <c:v>-5.5</c:v>
                </c:pt>
                <c:pt idx="5">
                  <c:v>-5</c:v>
                </c:pt>
                <c:pt idx="6">
                  <c:v>-4.5</c:v>
                </c:pt>
                <c:pt idx="7">
                  <c:v>-4</c:v>
                </c:pt>
                <c:pt idx="8">
                  <c:v>-3.5</c:v>
                </c:pt>
                <c:pt idx="9">
                  <c:v>-3</c:v>
                </c:pt>
                <c:pt idx="10">
                  <c:v>-2.5</c:v>
                </c:pt>
                <c:pt idx="11">
                  <c:v>-2</c:v>
                </c:pt>
                <c:pt idx="12">
                  <c:v>-1.5</c:v>
                </c:pt>
                <c:pt idx="13">
                  <c:v>-1</c:v>
                </c:pt>
                <c:pt idx="14">
                  <c:v>-0.5</c:v>
                </c:pt>
                <c:pt idx="15">
                  <c:v>0</c:v>
                </c:pt>
                <c:pt idx="16">
                  <c:v>0.5</c:v>
                </c:pt>
                <c:pt idx="17">
                  <c:v>1</c:v>
                </c:pt>
                <c:pt idx="18">
                  <c:v>1.5</c:v>
                </c:pt>
                <c:pt idx="19">
                  <c:v>2</c:v>
                </c:pt>
                <c:pt idx="20">
                  <c:v>2.5</c:v>
                </c:pt>
                <c:pt idx="21">
                  <c:v>3</c:v>
                </c:pt>
                <c:pt idx="22">
                  <c:v>3.5</c:v>
                </c:pt>
                <c:pt idx="23">
                  <c:v>4</c:v>
                </c:pt>
                <c:pt idx="24">
                  <c:v>4.5</c:v>
                </c:pt>
                <c:pt idx="25">
                  <c:v>5</c:v>
                </c:pt>
                <c:pt idx="26">
                  <c:v>5.5</c:v>
                </c:pt>
                <c:pt idx="27">
                  <c:v>6</c:v>
                </c:pt>
                <c:pt idx="28">
                  <c:v>6.5</c:v>
                </c:pt>
                <c:pt idx="29">
                  <c:v>7</c:v>
                </c:pt>
                <c:pt idx="30">
                  <c:v>7.5</c:v>
                </c:pt>
                <c:pt idx="31">
                  <c:v>8</c:v>
                </c:pt>
              </c:numCache>
            </c:numRef>
          </c:cat>
          <c:val>
            <c:numRef>
              <c:f>'Neumáticos de 2020 (V. Final)'!$E$64:$AJ$64</c:f>
              <c:numCache>
                <c:formatCode>0.00E+00</c:formatCode>
                <c:ptCount val="32"/>
                <c:pt idx="0">
                  <c:v>1.1147870341608E-9</c:v>
                </c:pt>
                <c:pt idx="1">
                  <c:v>9.4043645535839992E-10</c:v>
                </c:pt>
                <c:pt idx="2">
                  <c:v>7.9250263092000003E-10</c:v>
                </c:pt>
                <c:pt idx="3">
                  <c:v>6.8683561346400003E-10</c:v>
                </c:pt>
                <c:pt idx="4">
                  <c:v>5.9173529775359999E-10</c:v>
                </c:pt>
                <c:pt idx="5">
                  <c:v>5.1618338027194E-10</c:v>
                </c:pt>
                <c:pt idx="6">
                  <c:v>4.3217810139504002E-10</c:v>
                </c:pt>
                <c:pt idx="7">
                  <c:v>3.6085286461285998E-10</c:v>
                </c:pt>
                <c:pt idx="8">
                  <c:v>2.9692431905136002E-10</c:v>
                </c:pt>
                <c:pt idx="9">
                  <c:v>2.3352410857776002E-10</c:v>
                </c:pt>
                <c:pt idx="10">
                  <c:v>1.84917280548E-10</c:v>
                </c:pt>
                <c:pt idx="11">
                  <c:v>1.5216050513664E-10</c:v>
                </c:pt>
                <c:pt idx="12">
                  <c:v>1.2257374024896E-10</c:v>
                </c:pt>
                <c:pt idx="13">
                  <c:v>1.0672368763056E-10</c:v>
                </c:pt>
                <c:pt idx="14">
                  <c:v>1.003836665832E-10</c:v>
                </c:pt>
                <c:pt idx="15">
                  <c:v>9.7741991146799998E-11</c:v>
                </c:pt>
                <c:pt idx="16">
                  <c:v>9.9326996408639998E-11</c:v>
                </c:pt>
                <c:pt idx="17">
                  <c:v>1.030253420196E-10</c:v>
                </c:pt>
                <c:pt idx="18">
                  <c:v>1.0989369815424E-10</c:v>
                </c:pt>
                <c:pt idx="19">
                  <c:v>1.1993206481256001E-10</c:v>
                </c:pt>
                <c:pt idx="20">
                  <c:v>1.3419711216912E-10</c:v>
                </c:pt>
                <c:pt idx="21">
                  <c:v>1.5585885074822001E-10</c:v>
                </c:pt>
                <c:pt idx="22">
                  <c:v>1.7804892441274001E-10</c:v>
                </c:pt>
                <c:pt idx="23">
                  <c:v>2.0129566825306001E-10</c:v>
                </c:pt>
                <c:pt idx="24">
                  <c:v>2.2665575244250001E-10</c:v>
                </c:pt>
                <c:pt idx="25">
                  <c:v>2.6786588925033998E-10</c:v>
                </c:pt>
                <c:pt idx="26">
                  <c:v>3.2122773306623999E-10</c:v>
                </c:pt>
                <c:pt idx="27">
                  <c:v>3.9942132598367999E-10</c:v>
                </c:pt>
                <c:pt idx="28">
                  <c:v>5.1618338027194E-10</c:v>
                </c:pt>
                <c:pt idx="29">
                  <c:v>6.7626891171839998E-10</c:v>
                </c:pt>
                <c:pt idx="30">
                  <c:v>7.7665257830160001E-10</c:v>
                </c:pt>
                <c:pt idx="31">
                  <c:v>8.7703624488480003E-10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D238-497F-92D1-EC6079F5E631}"/>
            </c:ext>
          </c:extLst>
        </c:ser>
        <c:ser>
          <c:idx val="11"/>
          <c:order val="4"/>
          <c:tx>
            <c:strRef>
              <c:f>'Neumáticos de 2020 (V. Final)'!$D$65</c:f>
              <c:strCache>
                <c:ptCount val="1"/>
                <c:pt idx="0">
                  <c:v>C5</c:v>
                </c:pt>
              </c:strCache>
            </c:strRef>
          </c:tx>
          <c:marker>
            <c:symbol val="none"/>
          </c:marker>
          <c:cat>
            <c:numRef>
              <c:f>'Neumáticos de 2020 (V. Final)'!$E$60:$AJ$60</c:f>
              <c:numCache>
                <c:formatCode>General</c:formatCode>
                <c:ptCount val="32"/>
                <c:pt idx="0">
                  <c:v>-7.5</c:v>
                </c:pt>
                <c:pt idx="1">
                  <c:v>-7</c:v>
                </c:pt>
                <c:pt idx="2">
                  <c:v>-6.5</c:v>
                </c:pt>
                <c:pt idx="3">
                  <c:v>-6</c:v>
                </c:pt>
                <c:pt idx="4">
                  <c:v>-5.5</c:v>
                </c:pt>
                <c:pt idx="5">
                  <c:v>-5</c:v>
                </c:pt>
                <c:pt idx="6">
                  <c:v>-4.5</c:v>
                </c:pt>
                <c:pt idx="7">
                  <c:v>-4</c:v>
                </c:pt>
                <c:pt idx="8">
                  <c:v>-3.5</c:v>
                </c:pt>
                <c:pt idx="9">
                  <c:v>-3</c:v>
                </c:pt>
                <c:pt idx="10">
                  <c:v>-2.5</c:v>
                </c:pt>
                <c:pt idx="11">
                  <c:v>-2</c:v>
                </c:pt>
                <c:pt idx="12">
                  <c:v>-1.5</c:v>
                </c:pt>
                <c:pt idx="13">
                  <c:v>-1</c:v>
                </c:pt>
                <c:pt idx="14">
                  <c:v>-0.5</c:v>
                </c:pt>
                <c:pt idx="15">
                  <c:v>0</c:v>
                </c:pt>
                <c:pt idx="16">
                  <c:v>0.5</c:v>
                </c:pt>
                <c:pt idx="17">
                  <c:v>1</c:v>
                </c:pt>
                <c:pt idx="18">
                  <c:v>1.5</c:v>
                </c:pt>
                <c:pt idx="19">
                  <c:v>2</c:v>
                </c:pt>
                <c:pt idx="20">
                  <c:v>2.5</c:v>
                </c:pt>
                <c:pt idx="21">
                  <c:v>3</c:v>
                </c:pt>
                <c:pt idx="22">
                  <c:v>3.5</c:v>
                </c:pt>
                <c:pt idx="23">
                  <c:v>4</c:v>
                </c:pt>
                <c:pt idx="24">
                  <c:v>4.5</c:v>
                </c:pt>
                <c:pt idx="25">
                  <c:v>5</c:v>
                </c:pt>
                <c:pt idx="26">
                  <c:v>5.5</c:v>
                </c:pt>
                <c:pt idx="27">
                  <c:v>6</c:v>
                </c:pt>
                <c:pt idx="28">
                  <c:v>6.5</c:v>
                </c:pt>
                <c:pt idx="29">
                  <c:v>7</c:v>
                </c:pt>
                <c:pt idx="30">
                  <c:v>7.5</c:v>
                </c:pt>
                <c:pt idx="31">
                  <c:v>8</c:v>
                </c:pt>
              </c:numCache>
            </c:numRef>
          </c:cat>
          <c:val>
            <c:numRef>
              <c:f>'Neumáticos de 2020 (V. Final)'!$E$65:$AJ$65</c:f>
              <c:numCache>
                <c:formatCode>0.00E+00</c:formatCode>
                <c:ptCount val="32"/>
                <c:pt idx="0">
                  <c:v>1.1784023862860001E-9</c:v>
                </c:pt>
                <c:pt idx="1">
                  <c:v>9.9410248700893997E-10</c:v>
                </c:pt>
                <c:pt idx="2">
                  <c:v>8.3772681489515996E-10</c:v>
                </c:pt>
                <c:pt idx="3">
                  <c:v>7.2602990624243998E-10</c:v>
                </c:pt>
                <c:pt idx="4">
                  <c:v>6.2550268845506004E-10</c:v>
                </c:pt>
                <c:pt idx="5">
                  <c:v>5.4563939876770996E-10</c:v>
                </c:pt>
                <c:pt idx="6">
                  <c:v>4.5684035638949001E-10</c:v>
                </c:pt>
                <c:pt idx="7">
                  <c:v>3.8144494304958999E-10</c:v>
                </c:pt>
                <c:pt idx="8">
                  <c:v>3.1386831331404002E-10</c:v>
                </c:pt>
                <c:pt idx="9">
                  <c:v>2.4685016812242002E-10</c:v>
                </c:pt>
                <c:pt idx="10">
                  <c:v>1.9546959014221001E-10</c:v>
                </c:pt>
                <c:pt idx="11">
                  <c:v>1.6084354845984001E-10</c:v>
                </c:pt>
                <c:pt idx="12">
                  <c:v>1.2956841403712999E-10</c:v>
                </c:pt>
                <c:pt idx="13">
                  <c:v>1.1281387773922E-10</c:v>
                </c:pt>
                <c:pt idx="14">
                  <c:v>1.0611206322005E-10</c:v>
                </c:pt>
                <c:pt idx="15">
                  <c:v>1.0331964050374E-10</c:v>
                </c:pt>
                <c:pt idx="16">
                  <c:v>1.0499509413352E-10</c:v>
                </c:pt>
                <c:pt idx="17">
                  <c:v>1.0890448593636E-10</c:v>
                </c:pt>
                <c:pt idx="18">
                  <c:v>1.1616478499878E-10</c:v>
                </c:pt>
                <c:pt idx="19">
                  <c:v>1.2677599132081E-10</c:v>
                </c:pt>
                <c:pt idx="20">
                  <c:v>1.4185507398889999E-10</c:v>
                </c:pt>
                <c:pt idx="21">
                  <c:v>1.6475294026336E-10</c:v>
                </c:pt>
                <c:pt idx="22">
                  <c:v>1.8820929107911E-10</c:v>
                </c:pt>
                <c:pt idx="23">
                  <c:v>2.1278261098270001E-10</c:v>
                </c:pt>
                <c:pt idx="24">
                  <c:v>2.3958986905937E-10</c:v>
                </c:pt>
                <c:pt idx="25">
                  <c:v>2.831516634339E-10</c:v>
                </c:pt>
                <c:pt idx="26">
                  <c:v>3.3955860230417E-10</c:v>
                </c:pt>
                <c:pt idx="27">
                  <c:v>4.2221431470715999E-10</c:v>
                </c:pt>
                <c:pt idx="28">
                  <c:v>5.4563939876770996E-10</c:v>
                </c:pt>
                <c:pt idx="29">
                  <c:v>7.1486021537720002E-10</c:v>
                </c:pt>
                <c:pt idx="30">
                  <c:v>8.2097227859722E-10</c:v>
                </c:pt>
                <c:pt idx="31">
                  <c:v>9.2708434181732001E-10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D238-497F-92D1-EC6079F5E631}"/>
            </c:ext>
          </c:extLst>
        </c:ser>
        <c:ser>
          <c:idx val="12"/>
          <c:order val="5"/>
          <c:tx>
            <c:strRef>
              <c:f>'Neumáticos de 2020 (V. Final)'!$D$66</c:f>
              <c:strCache>
                <c:ptCount val="1"/>
                <c:pt idx="0">
                  <c:v>INT</c:v>
                </c:pt>
              </c:strCache>
            </c:strRef>
          </c:tx>
          <c:marker>
            <c:symbol val="none"/>
          </c:marker>
          <c:cat>
            <c:numRef>
              <c:f>'Neumáticos de 2020 (V. Final)'!$E$60:$AJ$60</c:f>
              <c:numCache>
                <c:formatCode>General</c:formatCode>
                <c:ptCount val="32"/>
                <c:pt idx="0">
                  <c:v>-7.5</c:v>
                </c:pt>
                <c:pt idx="1">
                  <c:v>-7</c:v>
                </c:pt>
                <c:pt idx="2">
                  <c:v>-6.5</c:v>
                </c:pt>
                <c:pt idx="3">
                  <c:v>-6</c:v>
                </c:pt>
                <c:pt idx="4">
                  <c:v>-5.5</c:v>
                </c:pt>
                <c:pt idx="5">
                  <c:v>-5</c:v>
                </c:pt>
                <c:pt idx="6">
                  <c:v>-4.5</c:v>
                </c:pt>
                <c:pt idx="7">
                  <c:v>-4</c:v>
                </c:pt>
                <c:pt idx="8">
                  <c:v>-3.5</c:v>
                </c:pt>
                <c:pt idx="9">
                  <c:v>-3</c:v>
                </c:pt>
                <c:pt idx="10">
                  <c:v>-2.5</c:v>
                </c:pt>
                <c:pt idx="11">
                  <c:v>-2</c:v>
                </c:pt>
                <c:pt idx="12">
                  <c:v>-1.5</c:v>
                </c:pt>
                <c:pt idx="13">
                  <c:v>-1</c:v>
                </c:pt>
                <c:pt idx="14">
                  <c:v>-0.5</c:v>
                </c:pt>
                <c:pt idx="15">
                  <c:v>0</c:v>
                </c:pt>
                <c:pt idx="16">
                  <c:v>0.5</c:v>
                </c:pt>
                <c:pt idx="17">
                  <c:v>1</c:v>
                </c:pt>
                <c:pt idx="18">
                  <c:v>1.5</c:v>
                </c:pt>
                <c:pt idx="19">
                  <c:v>2</c:v>
                </c:pt>
                <c:pt idx="20">
                  <c:v>2.5</c:v>
                </c:pt>
                <c:pt idx="21">
                  <c:v>3</c:v>
                </c:pt>
                <c:pt idx="22">
                  <c:v>3.5</c:v>
                </c:pt>
                <c:pt idx="23">
                  <c:v>4</c:v>
                </c:pt>
                <c:pt idx="24">
                  <c:v>4.5</c:v>
                </c:pt>
                <c:pt idx="25">
                  <c:v>5</c:v>
                </c:pt>
                <c:pt idx="26">
                  <c:v>5.5</c:v>
                </c:pt>
                <c:pt idx="27">
                  <c:v>6</c:v>
                </c:pt>
                <c:pt idx="28">
                  <c:v>6.5</c:v>
                </c:pt>
                <c:pt idx="29">
                  <c:v>7</c:v>
                </c:pt>
                <c:pt idx="30">
                  <c:v>7.5</c:v>
                </c:pt>
                <c:pt idx="31">
                  <c:v>8</c:v>
                </c:pt>
              </c:numCache>
            </c:numRef>
          </c:cat>
          <c:val>
            <c:numRef>
              <c:f>'Neumáticos de 2020 (V. Final)'!$E$66:$AJ$66</c:f>
              <c:numCache>
                <c:formatCode>0.00E+00</c:formatCode>
                <c:ptCount val="32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D238-497F-92D1-EC6079F5E631}"/>
            </c:ext>
          </c:extLst>
        </c:ser>
        <c:ser>
          <c:idx val="13"/>
          <c:order val="6"/>
          <c:tx>
            <c:strRef>
              <c:f>'Neumáticos de 2020 (V. Final)'!$D$67</c:f>
              <c:strCache>
                <c:ptCount val="1"/>
                <c:pt idx="0">
                  <c:v>WET</c:v>
                </c:pt>
              </c:strCache>
            </c:strRef>
          </c:tx>
          <c:marker>
            <c:symbol val="none"/>
          </c:marker>
          <c:cat>
            <c:numRef>
              <c:f>'Neumáticos de 2020 (V. Final)'!$E$60:$AJ$60</c:f>
              <c:numCache>
                <c:formatCode>General</c:formatCode>
                <c:ptCount val="32"/>
                <c:pt idx="0">
                  <c:v>-7.5</c:v>
                </c:pt>
                <c:pt idx="1">
                  <c:v>-7</c:v>
                </c:pt>
                <c:pt idx="2">
                  <c:v>-6.5</c:v>
                </c:pt>
                <c:pt idx="3">
                  <c:v>-6</c:v>
                </c:pt>
                <c:pt idx="4">
                  <c:v>-5.5</c:v>
                </c:pt>
                <c:pt idx="5">
                  <c:v>-5</c:v>
                </c:pt>
                <c:pt idx="6">
                  <c:v>-4.5</c:v>
                </c:pt>
                <c:pt idx="7">
                  <c:v>-4</c:v>
                </c:pt>
                <c:pt idx="8">
                  <c:v>-3.5</c:v>
                </c:pt>
                <c:pt idx="9">
                  <c:v>-3</c:v>
                </c:pt>
                <c:pt idx="10">
                  <c:v>-2.5</c:v>
                </c:pt>
                <c:pt idx="11">
                  <c:v>-2</c:v>
                </c:pt>
                <c:pt idx="12">
                  <c:v>-1.5</c:v>
                </c:pt>
                <c:pt idx="13">
                  <c:v>-1</c:v>
                </c:pt>
                <c:pt idx="14">
                  <c:v>-0.5</c:v>
                </c:pt>
                <c:pt idx="15">
                  <c:v>0</c:v>
                </c:pt>
                <c:pt idx="16">
                  <c:v>0.5</c:v>
                </c:pt>
                <c:pt idx="17">
                  <c:v>1</c:v>
                </c:pt>
                <c:pt idx="18">
                  <c:v>1.5</c:v>
                </c:pt>
                <c:pt idx="19">
                  <c:v>2</c:v>
                </c:pt>
                <c:pt idx="20">
                  <c:v>2.5</c:v>
                </c:pt>
                <c:pt idx="21">
                  <c:v>3</c:v>
                </c:pt>
                <c:pt idx="22">
                  <c:v>3.5</c:v>
                </c:pt>
                <c:pt idx="23">
                  <c:v>4</c:v>
                </c:pt>
                <c:pt idx="24">
                  <c:v>4.5</c:v>
                </c:pt>
                <c:pt idx="25">
                  <c:v>5</c:v>
                </c:pt>
                <c:pt idx="26">
                  <c:v>5.5</c:v>
                </c:pt>
                <c:pt idx="27">
                  <c:v>6</c:v>
                </c:pt>
                <c:pt idx="28">
                  <c:v>6.5</c:v>
                </c:pt>
                <c:pt idx="29">
                  <c:v>7</c:v>
                </c:pt>
                <c:pt idx="30">
                  <c:v>7.5</c:v>
                </c:pt>
                <c:pt idx="31">
                  <c:v>8</c:v>
                </c:pt>
              </c:numCache>
            </c:numRef>
          </c:cat>
          <c:val>
            <c:numRef>
              <c:f>'Neumáticos de 2020 (V. Final)'!$E$67:$AJ$67</c:f>
              <c:numCache>
                <c:formatCode>0.00E+00</c:formatCode>
                <c:ptCount val="32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D238-497F-92D1-EC6079F5E63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85680904"/>
        <c:axId val="685678608"/>
      </c:lineChart>
      <c:catAx>
        <c:axId val="68568090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685678608"/>
        <c:crosses val="autoZero"/>
        <c:auto val="1"/>
        <c:lblAlgn val="ctr"/>
        <c:lblOffset val="100"/>
        <c:noMultiLvlLbl val="0"/>
      </c:catAx>
      <c:valAx>
        <c:axId val="685678608"/>
        <c:scaling>
          <c:orientation val="minMax"/>
          <c:max val="6.0000000000000024E-9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E+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685680904"/>
        <c:crosses val="autoZero"/>
        <c:crossBetween val="between"/>
      </c:valAx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ES"/>
        </a:p>
      </c:txPr>
    </c:legend>
    <c:plotVisOnly val="1"/>
    <c:dispBlanksAs val="gap"/>
    <c:showDLblsOverMax val="0"/>
    <c:extLst/>
  </c:chart>
  <c:txPr>
    <a:bodyPr/>
    <a:lstStyle/>
    <a:p>
      <a:pPr>
        <a:defRPr/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4.xml"/><Relationship Id="rId1" Type="http://schemas.openxmlformats.org/officeDocument/2006/relationships/chart" Target="../charts/chart3.xm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7.xml"/><Relationship Id="rId2" Type="http://schemas.openxmlformats.org/officeDocument/2006/relationships/chart" Target="../charts/chart6.xml"/><Relationship Id="rId1" Type="http://schemas.openxmlformats.org/officeDocument/2006/relationships/chart" Target="../charts/chart5.xml"/><Relationship Id="rId4" Type="http://schemas.openxmlformats.org/officeDocument/2006/relationships/chart" Target="../charts/chart8.xml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0.xml"/><Relationship Id="rId1" Type="http://schemas.openxmlformats.org/officeDocument/2006/relationships/chart" Target="../charts/chart9.xml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2.xml"/><Relationship Id="rId1" Type="http://schemas.openxmlformats.org/officeDocument/2006/relationships/chart" Target="../charts/chart11.xml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4.xml"/><Relationship Id="rId1" Type="http://schemas.openxmlformats.org/officeDocument/2006/relationships/chart" Target="../charts/chart13.xml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7.xml"/><Relationship Id="rId2" Type="http://schemas.openxmlformats.org/officeDocument/2006/relationships/chart" Target="../charts/chart16.xml"/><Relationship Id="rId1" Type="http://schemas.openxmlformats.org/officeDocument/2006/relationships/chart" Target="../charts/chart15.xml"/><Relationship Id="rId4" Type="http://schemas.openxmlformats.org/officeDocument/2006/relationships/chart" Target="../charts/chart18.xml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1.xml"/><Relationship Id="rId2" Type="http://schemas.openxmlformats.org/officeDocument/2006/relationships/chart" Target="../charts/chart20.xml"/><Relationship Id="rId1" Type="http://schemas.openxmlformats.org/officeDocument/2006/relationships/chart" Target="../charts/chart19.xml"/><Relationship Id="rId4" Type="http://schemas.openxmlformats.org/officeDocument/2006/relationships/chart" Target="../charts/chart22.xml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5.xml"/><Relationship Id="rId2" Type="http://schemas.openxmlformats.org/officeDocument/2006/relationships/chart" Target="../charts/chart24.xml"/><Relationship Id="rId1" Type="http://schemas.openxmlformats.org/officeDocument/2006/relationships/chart" Target="../charts/chart23.xml"/><Relationship Id="rId4" Type="http://schemas.openxmlformats.org/officeDocument/2006/relationships/chart" Target="../charts/chart26.xml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9.xml"/><Relationship Id="rId2" Type="http://schemas.openxmlformats.org/officeDocument/2006/relationships/chart" Target="../charts/chart28.xml"/><Relationship Id="rId1" Type="http://schemas.openxmlformats.org/officeDocument/2006/relationships/chart" Target="../charts/chart27.xml"/><Relationship Id="rId4" Type="http://schemas.openxmlformats.org/officeDocument/2006/relationships/chart" Target="../charts/chart30.xml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3.xml"/><Relationship Id="rId2" Type="http://schemas.openxmlformats.org/officeDocument/2006/relationships/chart" Target="../charts/chart32.xml"/><Relationship Id="rId1" Type="http://schemas.openxmlformats.org/officeDocument/2006/relationships/chart" Target="../charts/chart31.xml"/><Relationship Id="rId4" Type="http://schemas.openxmlformats.org/officeDocument/2006/relationships/chart" Target="../charts/chart34.xml"/></Relationships>
</file>

<file path=xl/drawings/_rels/drawing1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7.xml"/><Relationship Id="rId2" Type="http://schemas.openxmlformats.org/officeDocument/2006/relationships/chart" Target="../charts/chart36.xml"/><Relationship Id="rId1" Type="http://schemas.openxmlformats.org/officeDocument/2006/relationships/chart" Target="../charts/chart35.xml"/><Relationship Id="rId4" Type="http://schemas.openxmlformats.org/officeDocument/2006/relationships/chart" Target="../charts/chart38.xml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41.xml"/><Relationship Id="rId2" Type="http://schemas.openxmlformats.org/officeDocument/2006/relationships/chart" Target="../charts/chart40.xml"/><Relationship Id="rId1" Type="http://schemas.openxmlformats.org/officeDocument/2006/relationships/chart" Target="../charts/chart39.xml"/><Relationship Id="rId4" Type="http://schemas.openxmlformats.org/officeDocument/2006/relationships/chart" Target="../charts/chart4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438150</xdr:colOff>
      <xdr:row>1</xdr:row>
      <xdr:rowOff>104775</xdr:rowOff>
    </xdr:from>
    <xdr:to>
      <xdr:col>17</xdr:col>
      <xdr:colOff>466725</xdr:colOff>
      <xdr:row>22</xdr:row>
      <xdr:rowOff>147637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425B5C08-AF15-4808-9E63-B838F079F2A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</xdr:col>
      <xdr:colOff>214312</xdr:colOff>
      <xdr:row>38</xdr:row>
      <xdr:rowOff>128587</xdr:rowOff>
    </xdr:from>
    <xdr:to>
      <xdr:col>11</xdr:col>
      <xdr:colOff>409575</xdr:colOff>
      <xdr:row>56</xdr:row>
      <xdr:rowOff>142875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F9540377-C421-4F23-B48A-B6E93CCE94F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438150</xdr:colOff>
      <xdr:row>1</xdr:row>
      <xdr:rowOff>104775</xdr:rowOff>
    </xdr:from>
    <xdr:to>
      <xdr:col>17</xdr:col>
      <xdr:colOff>466725</xdr:colOff>
      <xdr:row>22</xdr:row>
      <xdr:rowOff>147637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DDB3D6CB-CD44-4BDA-A41D-1D6576BED31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</xdr:col>
      <xdr:colOff>214312</xdr:colOff>
      <xdr:row>38</xdr:row>
      <xdr:rowOff>128587</xdr:rowOff>
    </xdr:from>
    <xdr:to>
      <xdr:col>11</xdr:col>
      <xdr:colOff>409575</xdr:colOff>
      <xdr:row>56</xdr:row>
      <xdr:rowOff>142875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D3DEE534-E2AE-468A-B175-B08FB9EEDEE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62</xdr:col>
      <xdr:colOff>19049</xdr:colOff>
      <xdr:row>4</xdr:row>
      <xdr:rowOff>195261</xdr:rowOff>
    </xdr:from>
    <xdr:to>
      <xdr:col>70</xdr:col>
      <xdr:colOff>247650</xdr:colOff>
      <xdr:row>29</xdr:row>
      <xdr:rowOff>38099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1D760161-DB5D-43CA-8A83-1B957F26610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71</xdr:col>
      <xdr:colOff>0</xdr:colOff>
      <xdr:row>5</xdr:row>
      <xdr:rowOff>0</xdr:rowOff>
    </xdr:from>
    <xdr:to>
      <xdr:col>79</xdr:col>
      <xdr:colOff>228601</xdr:colOff>
      <xdr:row>29</xdr:row>
      <xdr:rowOff>42863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23550207-EBB3-4437-AE28-CE319DEF709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31</xdr:col>
      <xdr:colOff>552450</xdr:colOff>
      <xdr:row>33</xdr:row>
      <xdr:rowOff>133350</xdr:rowOff>
    </xdr:from>
    <xdr:to>
      <xdr:col>37</xdr:col>
      <xdr:colOff>309563</xdr:colOff>
      <xdr:row>52</xdr:row>
      <xdr:rowOff>71438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CB146995-F0E2-4FD4-A070-9D070AFBC4C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25</xdr:col>
      <xdr:colOff>495300</xdr:colOff>
      <xdr:row>33</xdr:row>
      <xdr:rowOff>133350</xdr:rowOff>
    </xdr:from>
    <xdr:to>
      <xdr:col>31</xdr:col>
      <xdr:colOff>252413</xdr:colOff>
      <xdr:row>52</xdr:row>
      <xdr:rowOff>71438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AEF1EEB9-CD53-47B6-90F5-478E5E5C92F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438150</xdr:colOff>
      <xdr:row>1</xdr:row>
      <xdr:rowOff>104775</xdr:rowOff>
    </xdr:from>
    <xdr:to>
      <xdr:col>17</xdr:col>
      <xdr:colOff>466725</xdr:colOff>
      <xdr:row>22</xdr:row>
      <xdr:rowOff>147637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2D30DF9C-0097-4E2E-88F4-475C07D4E2F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</xdr:col>
      <xdr:colOff>214312</xdr:colOff>
      <xdr:row>38</xdr:row>
      <xdr:rowOff>128587</xdr:rowOff>
    </xdr:from>
    <xdr:to>
      <xdr:col>11</xdr:col>
      <xdr:colOff>409575</xdr:colOff>
      <xdr:row>56</xdr:row>
      <xdr:rowOff>142875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003A7AED-ADCC-4549-AA90-64AD0128ECC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438150</xdr:colOff>
      <xdr:row>1</xdr:row>
      <xdr:rowOff>104775</xdr:rowOff>
    </xdr:from>
    <xdr:to>
      <xdr:col>17</xdr:col>
      <xdr:colOff>466725</xdr:colOff>
      <xdr:row>22</xdr:row>
      <xdr:rowOff>147637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7EF62B47-13D0-4B06-B9B5-763069AC0A6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</xdr:col>
      <xdr:colOff>214312</xdr:colOff>
      <xdr:row>38</xdr:row>
      <xdr:rowOff>128587</xdr:rowOff>
    </xdr:from>
    <xdr:to>
      <xdr:col>11</xdr:col>
      <xdr:colOff>409575</xdr:colOff>
      <xdr:row>56</xdr:row>
      <xdr:rowOff>142875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08B33F11-99B4-4155-B9C6-DF75E2D1FDF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438150</xdr:colOff>
      <xdr:row>1</xdr:row>
      <xdr:rowOff>104775</xdr:rowOff>
    </xdr:from>
    <xdr:to>
      <xdr:col>17</xdr:col>
      <xdr:colOff>466725</xdr:colOff>
      <xdr:row>22</xdr:row>
      <xdr:rowOff>147637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3DBEC12E-3BDA-4E0D-BA4A-F21A6CF106F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</xdr:col>
      <xdr:colOff>214312</xdr:colOff>
      <xdr:row>38</xdr:row>
      <xdr:rowOff>128587</xdr:rowOff>
    </xdr:from>
    <xdr:to>
      <xdr:col>11</xdr:col>
      <xdr:colOff>409575</xdr:colOff>
      <xdr:row>56</xdr:row>
      <xdr:rowOff>142875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199E0291-2043-4268-98BE-1FE32F6E88F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62</xdr:col>
      <xdr:colOff>19049</xdr:colOff>
      <xdr:row>4</xdr:row>
      <xdr:rowOff>195261</xdr:rowOff>
    </xdr:from>
    <xdr:to>
      <xdr:col>70</xdr:col>
      <xdr:colOff>247650</xdr:colOff>
      <xdr:row>29</xdr:row>
      <xdr:rowOff>38099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17E46061-F860-43AF-9A4B-7BAAAA20183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71</xdr:col>
      <xdr:colOff>0</xdr:colOff>
      <xdr:row>5</xdr:row>
      <xdr:rowOff>0</xdr:rowOff>
    </xdr:from>
    <xdr:to>
      <xdr:col>79</xdr:col>
      <xdr:colOff>228601</xdr:colOff>
      <xdr:row>29</xdr:row>
      <xdr:rowOff>42863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5E65460D-0641-447A-BB95-6060B5C44AD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31</xdr:col>
      <xdr:colOff>552450</xdr:colOff>
      <xdr:row>33</xdr:row>
      <xdr:rowOff>133350</xdr:rowOff>
    </xdr:from>
    <xdr:to>
      <xdr:col>37</xdr:col>
      <xdr:colOff>309563</xdr:colOff>
      <xdr:row>52</xdr:row>
      <xdr:rowOff>71438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9147EC2B-0077-438B-AAD1-0045564AE07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25</xdr:col>
      <xdr:colOff>495300</xdr:colOff>
      <xdr:row>33</xdr:row>
      <xdr:rowOff>133350</xdr:rowOff>
    </xdr:from>
    <xdr:to>
      <xdr:col>31</xdr:col>
      <xdr:colOff>252413</xdr:colOff>
      <xdr:row>52</xdr:row>
      <xdr:rowOff>71438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EB09F092-48AD-40F8-BF3C-44E38FAC22F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62</xdr:col>
      <xdr:colOff>19049</xdr:colOff>
      <xdr:row>4</xdr:row>
      <xdr:rowOff>195261</xdr:rowOff>
    </xdr:from>
    <xdr:to>
      <xdr:col>70</xdr:col>
      <xdr:colOff>247650</xdr:colOff>
      <xdr:row>29</xdr:row>
      <xdr:rowOff>38099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96A608D9-6BDE-4564-BD6A-21456A51660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71</xdr:col>
      <xdr:colOff>0</xdr:colOff>
      <xdr:row>5</xdr:row>
      <xdr:rowOff>0</xdr:rowOff>
    </xdr:from>
    <xdr:to>
      <xdr:col>79</xdr:col>
      <xdr:colOff>228601</xdr:colOff>
      <xdr:row>29</xdr:row>
      <xdr:rowOff>42863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CD4616F2-06A1-4F2A-B7EF-A0827C261EF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31</xdr:col>
      <xdr:colOff>552450</xdr:colOff>
      <xdr:row>33</xdr:row>
      <xdr:rowOff>133350</xdr:rowOff>
    </xdr:from>
    <xdr:to>
      <xdr:col>37</xdr:col>
      <xdr:colOff>309563</xdr:colOff>
      <xdr:row>52</xdr:row>
      <xdr:rowOff>71438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11747514-D394-4512-AB5F-3F6F7CC0BF6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25</xdr:col>
      <xdr:colOff>495300</xdr:colOff>
      <xdr:row>33</xdr:row>
      <xdr:rowOff>133350</xdr:rowOff>
    </xdr:from>
    <xdr:to>
      <xdr:col>31</xdr:col>
      <xdr:colOff>252413</xdr:colOff>
      <xdr:row>52</xdr:row>
      <xdr:rowOff>71438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969CDBA0-8499-4D1D-B25D-9E7A4BF928A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62</xdr:col>
      <xdr:colOff>19049</xdr:colOff>
      <xdr:row>4</xdr:row>
      <xdr:rowOff>195261</xdr:rowOff>
    </xdr:from>
    <xdr:to>
      <xdr:col>70</xdr:col>
      <xdr:colOff>247650</xdr:colOff>
      <xdr:row>29</xdr:row>
      <xdr:rowOff>38099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6A02342E-DDA5-4F80-8A16-4E38060E7FB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71</xdr:col>
      <xdr:colOff>0</xdr:colOff>
      <xdr:row>5</xdr:row>
      <xdr:rowOff>0</xdr:rowOff>
    </xdr:from>
    <xdr:to>
      <xdr:col>79</xdr:col>
      <xdr:colOff>228601</xdr:colOff>
      <xdr:row>29</xdr:row>
      <xdr:rowOff>42863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D11B3596-0B08-424D-A092-DD50F5D82D7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31</xdr:col>
      <xdr:colOff>552450</xdr:colOff>
      <xdr:row>33</xdr:row>
      <xdr:rowOff>133350</xdr:rowOff>
    </xdr:from>
    <xdr:to>
      <xdr:col>37</xdr:col>
      <xdr:colOff>309563</xdr:colOff>
      <xdr:row>52</xdr:row>
      <xdr:rowOff>71438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E58CEDA1-67A6-4635-92A0-BE1101B7642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25</xdr:col>
      <xdr:colOff>495300</xdr:colOff>
      <xdr:row>33</xdr:row>
      <xdr:rowOff>133350</xdr:rowOff>
    </xdr:from>
    <xdr:to>
      <xdr:col>31</xdr:col>
      <xdr:colOff>252413</xdr:colOff>
      <xdr:row>52</xdr:row>
      <xdr:rowOff>71438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6131583F-18BE-43CC-AE01-B583020843D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62</xdr:col>
      <xdr:colOff>19049</xdr:colOff>
      <xdr:row>4</xdr:row>
      <xdr:rowOff>195261</xdr:rowOff>
    </xdr:from>
    <xdr:to>
      <xdr:col>70</xdr:col>
      <xdr:colOff>247650</xdr:colOff>
      <xdr:row>29</xdr:row>
      <xdr:rowOff>38099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EF510C6A-2CAD-4577-AD3A-BFF733688BC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71</xdr:col>
      <xdr:colOff>0</xdr:colOff>
      <xdr:row>5</xdr:row>
      <xdr:rowOff>0</xdr:rowOff>
    </xdr:from>
    <xdr:to>
      <xdr:col>79</xdr:col>
      <xdr:colOff>228601</xdr:colOff>
      <xdr:row>29</xdr:row>
      <xdr:rowOff>42863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415B3203-624F-4BBE-AF82-D656FCEBDB4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31</xdr:col>
      <xdr:colOff>552450</xdr:colOff>
      <xdr:row>33</xdr:row>
      <xdr:rowOff>133350</xdr:rowOff>
    </xdr:from>
    <xdr:to>
      <xdr:col>37</xdr:col>
      <xdr:colOff>309563</xdr:colOff>
      <xdr:row>52</xdr:row>
      <xdr:rowOff>71438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D5EEB269-8109-4858-8DA8-3F29BF794D8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25</xdr:col>
      <xdr:colOff>495300</xdr:colOff>
      <xdr:row>33</xdr:row>
      <xdr:rowOff>133350</xdr:rowOff>
    </xdr:from>
    <xdr:to>
      <xdr:col>31</xdr:col>
      <xdr:colOff>252413</xdr:colOff>
      <xdr:row>52</xdr:row>
      <xdr:rowOff>71438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0F5246B5-9F8F-4E80-B536-E38665368D0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62</xdr:col>
      <xdr:colOff>19049</xdr:colOff>
      <xdr:row>4</xdr:row>
      <xdr:rowOff>195261</xdr:rowOff>
    </xdr:from>
    <xdr:to>
      <xdr:col>70</xdr:col>
      <xdr:colOff>247650</xdr:colOff>
      <xdr:row>29</xdr:row>
      <xdr:rowOff>38099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6F0BE897-44A2-4C05-97F1-90715859ABA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71</xdr:col>
      <xdr:colOff>0</xdr:colOff>
      <xdr:row>5</xdr:row>
      <xdr:rowOff>0</xdr:rowOff>
    </xdr:from>
    <xdr:to>
      <xdr:col>79</xdr:col>
      <xdr:colOff>228601</xdr:colOff>
      <xdr:row>29</xdr:row>
      <xdr:rowOff>42863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92A4004F-2B43-4B76-AEFB-86CC07BD634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31</xdr:col>
      <xdr:colOff>552450</xdr:colOff>
      <xdr:row>33</xdr:row>
      <xdr:rowOff>133350</xdr:rowOff>
    </xdr:from>
    <xdr:to>
      <xdr:col>37</xdr:col>
      <xdr:colOff>309563</xdr:colOff>
      <xdr:row>52</xdr:row>
      <xdr:rowOff>71438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DF8F56FC-8954-4F88-959E-2707A5D2D18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25</xdr:col>
      <xdr:colOff>495300</xdr:colOff>
      <xdr:row>33</xdr:row>
      <xdr:rowOff>133350</xdr:rowOff>
    </xdr:from>
    <xdr:to>
      <xdr:col>31</xdr:col>
      <xdr:colOff>252413</xdr:colOff>
      <xdr:row>52</xdr:row>
      <xdr:rowOff>71438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D9084F3E-0393-48FB-A215-2FEDEEF63D8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62</xdr:col>
      <xdr:colOff>19049</xdr:colOff>
      <xdr:row>4</xdr:row>
      <xdr:rowOff>195261</xdr:rowOff>
    </xdr:from>
    <xdr:to>
      <xdr:col>70</xdr:col>
      <xdr:colOff>247650</xdr:colOff>
      <xdr:row>29</xdr:row>
      <xdr:rowOff>38099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C5D6A960-0C2D-42A5-8428-EA1A6EAACD7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71</xdr:col>
      <xdr:colOff>0</xdr:colOff>
      <xdr:row>5</xdr:row>
      <xdr:rowOff>0</xdr:rowOff>
    </xdr:from>
    <xdr:to>
      <xdr:col>79</xdr:col>
      <xdr:colOff>228601</xdr:colOff>
      <xdr:row>29</xdr:row>
      <xdr:rowOff>42863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7BD86CAE-9D12-4710-9A28-C9C7F50ACAB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31</xdr:col>
      <xdr:colOff>552450</xdr:colOff>
      <xdr:row>33</xdr:row>
      <xdr:rowOff>133350</xdr:rowOff>
    </xdr:from>
    <xdr:to>
      <xdr:col>37</xdr:col>
      <xdr:colOff>309563</xdr:colOff>
      <xdr:row>52</xdr:row>
      <xdr:rowOff>71438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1DE29EF7-4A6E-49CB-B55A-921976A97CA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25</xdr:col>
      <xdr:colOff>495300</xdr:colOff>
      <xdr:row>33</xdr:row>
      <xdr:rowOff>133350</xdr:rowOff>
    </xdr:from>
    <xdr:to>
      <xdr:col>31</xdr:col>
      <xdr:colOff>252413</xdr:colOff>
      <xdr:row>52</xdr:row>
      <xdr:rowOff>71438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4AA94717-EF93-4AEB-859D-632788ECFF7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62</xdr:col>
      <xdr:colOff>19049</xdr:colOff>
      <xdr:row>4</xdr:row>
      <xdr:rowOff>195261</xdr:rowOff>
    </xdr:from>
    <xdr:to>
      <xdr:col>70</xdr:col>
      <xdr:colOff>247650</xdr:colOff>
      <xdr:row>29</xdr:row>
      <xdr:rowOff>38099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7306AE5E-9B42-41BC-874B-F3F3D29B30F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71</xdr:col>
      <xdr:colOff>0</xdr:colOff>
      <xdr:row>5</xdr:row>
      <xdr:rowOff>0</xdr:rowOff>
    </xdr:from>
    <xdr:to>
      <xdr:col>79</xdr:col>
      <xdr:colOff>228601</xdr:colOff>
      <xdr:row>29</xdr:row>
      <xdr:rowOff>42863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53E61CFF-EA46-471A-AB5B-55B56E5F279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31</xdr:col>
      <xdr:colOff>552450</xdr:colOff>
      <xdr:row>33</xdr:row>
      <xdr:rowOff>133350</xdr:rowOff>
    </xdr:from>
    <xdr:to>
      <xdr:col>37</xdr:col>
      <xdr:colOff>309563</xdr:colOff>
      <xdr:row>52</xdr:row>
      <xdr:rowOff>71438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F65924E7-59F1-40CE-AAE6-D10ADAAD3E2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25</xdr:col>
      <xdr:colOff>495300</xdr:colOff>
      <xdr:row>33</xdr:row>
      <xdr:rowOff>133350</xdr:rowOff>
    </xdr:from>
    <xdr:to>
      <xdr:col>31</xdr:col>
      <xdr:colOff>252413</xdr:colOff>
      <xdr:row>52</xdr:row>
      <xdr:rowOff>71438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FCCB45F3-1BCE-4876-AA93-64E8591BE16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2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Relationship Id="rId4" Type="http://schemas.openxmlformats.org/officeDocument/2006/relationships/comments" Target="../comments3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Relationship Id="rId4" Type="http://schemas.openxmlformats.org/officeDocument/2006/relationships/comments" Target="../comments4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Relationship Id="rId4" Type="http://schemas.openxmlformats.org/officeDocument/2006/relationships/comments" Target="../comments5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Relationship Id="rId4" Type="http://schemas.openxmlformats.org/officeDocument/2006/relationships/comments" Target="../comments6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Relationship Id="rId4" Type="http://schemas.openxmlformats.org/officeDocument/2006/relationships/comments" Target="../comments7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Relationship Id="rId4" Type="http://schemas.openxmlformats.org/officeDocument/2006/relationships/comments" Target="../comments8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45F501-E479-499B-BFD7-D2A707A26139}">
  <dimension ref="B2:L37"/>
  <sheetViews>
    <sheetView workbookViewId="0">
      <selection activeCell="E21" sqref="E21"/>
    </sheetView>
  </sheetViews>
  <sheetFormatPr baseColWidth="10" defaultRowHeight="15" x14ac:dyDescent="0.25"/>
  <cols>
    <col min="7" max="7" width="11.85546875" bestFit="1" customWidth="1"/>
  </cols>
  <sheetData>
    <row r="2" spans="2:8" ht="15.75" thickBot="1" x14ac:dyDescent="0.3"/>
    <row r="3" spans="2:8" ht="15.75" thickBot="1" x14ac:dyDescent="0.3">
      <c r="B3" s="129" t="s">
        <v>52</v>
      </c>
      <c r="C3" s="130"/>
    </row>
    <row r="6" spans="2:8" x14ac:dyDescent="0.25">
      <c r="C6" s="90" t="s">
        <v>96</v>
      </c>
      <c r="D6" s="39" t="s">
        <v>93</v>
      </c>
      <c r="E6" s="90" t="s">
        <v>96</v>
      </c>
      <c r="F6" s="90" t="s">
        <v>92</v>
      </c>
      <c r="G6" s="39" t="s">
        <v>93</v>
      </c>
      <c r="H6" s="90" t="s">
        <v>92</v>
      </c>
    </row>
    <row r="7" spans="2:8" x14ac:dyDescent="0.25">
      <c r="C7" s="7" t="s">
        <v>10</v>
      </c>
      <c r="D7" s="7" t="s">
        <v>10</v>
      </c>
      <c r="E7" s="7" t="s">
        <v>10</v>
      </c>
      <c r="F7" s="9" t="s">
        <v>11</v>
      </c>
      <c r="G7" s="9" t="s">
        <v>11</v>
      </c>
      <c r="H7" s="9" t="s">
        <v>11</v>
      </c>
    </row>
    <row r="8" spans="2:8" x14ac:dyDescent="0.25">
      <c r="B8" s="20" t="s">
        <v>3</v>
      </c>
      <c r="C8" s="35">
        <v>2.0032429908779363E-10</v>
      </c>
      <c r="D8" s="96">
        <f>C8/E8</f>
        <v>1.1000000000000001</v>
      </c>
      <c r="E8" s="35">
        <v>1.8211299917072146E-10</v>
      </c>
      <c r="F8" s="35">
        <v>2.9191428002810989E-10</v>
      </c>
      <c r="G8" s="96">
        <f>F8/H8</f>
        <v>1.0999999999999999</v>
      </c>
      <c r="H8" s="35">
        <v>2.6537661820737265E-10</v>
      </c>
    </row>
    <row r="9" spans="2:8" x14ac:dyDescent="0.25">
      <c r="B9" s="20" t="s">
        <v>4</v>
      </c>
      <c r="C9" s="35">
        <v>3.125184073132506E-10</v>
      </c>
      <c r="D9" s="96">
        <f t="shared" ref="D9:D12" si="0">C9/E9</f>
        <v>1.1000000000000001</v>
      </c>
      <c r="E9" s="35">
        <v>2.8410764301204595E-10</v>
      </c>
      <c r="F9" s="35">
        <v>4.7007130439309162E-10</v>
      </c>
      <c r="G9" s="96">
        <f t="shared" ref="G9:G12" si="1">F9/H9</f>
        <v>1.1000000000000001</v>
      </c>
      <c r="H9" s="35">
        <v>4.2733754944826509E-10</v>
      </c>
    </row>
    <row r="10" spans="2:8" x14ac:dyDescent="0.25">
      <c r="B10" s="20" t="s">
        <v>5</v>
      </c>
      <c r="C10" s="35">
        <v>4.8754821733736441E-10</v>
      </c>
      <c r="D10" s="96">
        <f t="shared" si="0"/>
        <v>1.0999999999999994</v>
      </c>
      <c r="E10" s="35">
        <v>4.4322565212487695E-10</v>
      </c>
      <c r="F10" s="35">
        <v>7.5695862221109772E-10</v>
      </c>
      <c r="G10" s="96">
        <f t="shared" si="1"/>
        <v>1.1000000000000003</v>
      </c>
      <c r="H10" s="35">
        <v>6.8814420201008865E-10</v>
      </c>
    </row>
    <row r="11" spans="2:8" x14ac:dyDescent="0.25">
      <c r="B11" s="20" t="s">
        <v>6</v>
      </c>
      <c r="C11" s="35">
        <v>7.6060564327201935E-10</v>
      </c>
      <c r="D11" s="96">
        <f t="shared" si="0"/>
        <v>1.1000000000000001</v>
      </c>
      <c r="E11" s="35">
        <v>6.9145967570183567E-10</v>
      </c>
      <c r="F11" s="35">
        <v>1.2189349794059544E-9</v>
      </c>
      <c r="G11" s="96">
        <f t="shared" si="1"/>
        <v>1.0999999999999999</v>
      </c>
      <c r="H11" s="35">
        <v>1.1081227085508676E-9</v>
      </c>
    </row>
    <row r="12" spans="2:8" x14ac:dyDescent="0.25">
      <c r="B12" s="20" t="s">
        <v>7</v>
      </c>
      <c r="C12" s="35">
        <v>1.1865922671950381E-9</v>
      </c>
      <c r="D12" s="96">
        <f t="shared" si="0"/>
        <v>1.1000000000000001</v>
      </c>
      <c r="E12" s="35">
        <v>1.07872024290458E-9</v>
      </c>
      <c r="F12" s="35">
        <v>1.9628582599129699E-9</v>
      </c>
      <c r="G12" s="96">
        <f t="shared" si="1"/>
        <v>1.1000000000000001</v>
      </c>
      <c r="H12" s="35">
        <v>1.7844165999208817E-9</v>
      </c>
    </row>
    <row r="13" spans="2:8" x14ac:dyDescent="0.25">
      <c r="B13" s="31" t="s">
        <v>9</v>
      </c>
      <c r="C13" s="35">
        <v>1.361350459272382E-10</v>
      </c>
      <c r="D13" s="96">
        <f t="shared" ref="D13:D14" si="2">E13/C13</f>
        <v>0.90909090909090895</v>
      </c>
      <c r="E13" s="35">
        <v>1.2375913266112561E-10</v>
      </c>
      <c r="F13" s="35">
        <v>1.8716950426322623E-10</v>
      </c>
      <c r="G13" s="96">
        <f t="shared" ref="G13:G14" si="3">H13/F13</f>
        <v>0.90909090909090839</v>
      </c>
      <c r="H13" s="35">
        <v>1.7015409478475098E-10</v>
      </c>
    </row>
    <row r="14" spans="2:8" x14ac:dyDescent="0.25">
      <c r="B14" s="33" t="s">
        <v>8</v>
      </c>
      <c r="C14" s="35">
        <v>2.1781607348358109E-10</v>
      </c>
      <c r="D14" s="96">
        <f t="shared" si="2"/>
        <v>0.90909090909090906</v>
      </c>
      <c r="E14" s="35">
        <v>1.9801461225780099E-10</v>
      </c>
      <c r="F14" s="35">
        <v>3.0882968203463205E-10</v>
      </c>
      <c r="G14" s="96">
        <f t="shared" si="3"/>
        <v>0.90909090909090906</v>
      </c>
      <c r="H14" s="35">
        <v>2.8075425639512005E-10</v>
      </c>
    </row>
    <row r="24" spans="2:12" ht="15.75" thickBot="1" x14ac:dyDescent="0.3"/>
    <row r="25" spans="2:12" ht="15.75" thickBot="1" x14ac:dyDescent="0.3">
      <c r="B25" s="129" t="s">
        <v>0</v>
      </c>
      <c r="C25" s="130"/>
    </row>
    <row r="28" spans="2:12" ht="15.75" thickBot="1" x14ac:dyDescent="0.3">
      <c r="C28" s="90">
        <v>2022</v>
      </c>
      <c r="D28" s="90">
        <v>2022</v>
      </c>
      <c r="E28" s="90">
        <v>2022</v>
      </c>
      <c r="F28" s="90">
        <v>2022</v>
      </c>
      <c r="G28" s="90">
        <v>2022</v>
      </c>
      <c r="H28" s="90">
        <v>2021</v>
      </c>
      <c r="I28" s="90">
        <v>2021</v>
      </c>
      <c r="J28" s="90">
        <v>2021</v>
      </c>
      <c r="K28" s="90">
        <v>2021</v>
      </c>
      <c r="L28" s="90">
        <v>2021</v>
      </c>
    </row>
    <row r="29" spans="2:12" ht="15.75" thickBot="1" x14ac:dyDescent="0.3">
      <c r="C29" s="126" t="s">
        <v>2</v>
      </c>
      <c r="D29" s="127"/>
      <c r="E29" s="126" t="s">
        <v>14</v>
      </c>
      <c r="F29" s="131"/>
      <c r="G29" s="128" t="s">
        <v>57</v>
      </c>
      <c r="H29" s="131" t="s">
        <v>2</v>
      </c>
      <c r="I29" s="127"/>
      <c r="J29" s="126" t="s">
        <v>14</v>
      </c>
      <c r="K29" s="127"/>
      <c r="L29" s="128" t="s">
        <v>57</v>
      </c>
    </row>
    <row r="30" spans="2:12" x14ac:dyDescent="0.25">
      <c r="C30" s="7" t="s">
        <v>10</v>
      </c>
      <c r="D30" s="9" t="s">
        <v>11</v>
      </c>
      <c r="E30" s="7" t="s">
        <v>10</v>
      </c>
      <c r="F30" s="91" t="s">
        <v>11</v>
      </c>
      <c r="G30" s="128"/>
      <c r="H30" s="93" t="s">
        <v>10</v>
      </c>
      <c r="I30" s="9" t="s">
        <v>11</v>
      </c>
      <c r="J30" s="7" t="s">
        <v>10</v>
      </c>
      <c r="K30" s="9" t="s">
        <v>11</v>
      </c>
      <c r="L30" s="128"/>
    </row>
    <row r="31" spans="2:12" x14ac:dyDescent="0.25">
      <c r="B31" s="20" t="s">
        <v>3</v>
      </c>
      <c r="C31" s="52">
        <v>3.2663000000000002</v>
      </c>
      <c r="D31" s="53">
        <v>3.4041000000000001</v>
      </c>
      <c r="E31" s="52">
        <v>2.2825000000000002</v>
      </c>
      <c r="F31" s="92">
        <v>2.3711000000000002</v>
      </c>
      <c r="G31" s="95">
        <f>AVERAGE(C31:F31)</f>
        <v>2.8310000000000004</v>
      </c>
      <c r="H31" s="94">
        <v>3.2814999999999999</v>
      </c>
      <c r="I31" s="53">
        <v>3.4199000000000002</v>
      </c>
      <c r="J31" s="52">
        <v>2.2930999999999999</v>
      </c>
      <c r="K31" s="53">
        <v>2.3820999999999999</v>
      </c>
      <c r="L31" s="95">
        <f>AVERAGE(H31:K31)</f>
        <v>2.8441499999999995</v>
      </c>
    </row>
    <row r="32" spans="2:12" x14ac:dyDescent="0.25">
      <c r="B32" s="20" t="s">
        <v>4</v>
      </c>
      <c r="C32" s="52">
        <v>3.3780000000000001</v>
      </c>
      <c r="D32" s="53">
        <v>3.5205000000000002</v>
      </c>
      <c r="E32" s="52">
        <v>2.3605</v>
      </c>
      <c r="F32" s="92">
        <v>2.4521999999999999</v>
      </c>
      <c r="G32" s="95">
        <f t="shared" ref="G32:G37" si="4">AVERAGE(C32:F32)</f>
        <v>2.9278</v>
      </c>
      <c r="H32" s="94">
        <v>3.3898000000000001</v>
      </c>
      <c r="I32" s="53">
        <v>3.5327999999999999</v>
      </c>
      <c r="J32" s="52">
        <v>2.3687999999999998</v>
      </c>
      <c r="K32" s="53">
        <v>2.4607999999999999</v>
      </c>
      <c r="L32" s="95">
        <f t="shared" ref="L32:L37" si="5">AVERAGE(H32:K32)</f>
        <v>2.9380499999999996</v>
      </c>
    </row>
    <row r="33" spans="2:12" x14ac:dyDescent="0.25">
      <c r="B33" s="20" t="s">
        <v>5</v>
      </c>
      <c r="C33" s="52">
        <v>3.4935999999999998</v>
      </c>
      <c r="D33" s="53">
        <v>3.6408999999999998</v>
      </c>
      <c r="E33" s="52">
        <v>2.4413</v>
      </c>
      <c r="F33" s="92">
        <v>2.536</v>
      </c>
      <c r="G33" s="95">
        <f t="shared" si="4"/>
        <v>3.0279499999999997</v>
      </c>
      <c r="H33" s="94">
        <v>3.5017</v>
      </c>
      <c r="I33" s="53">
        <v>3.6494</v>
      </c>
      <c r="J33" s="52">
        <v>2.4468999999999999</v>
      </c>
      <c r="K33" s="53">
        <v>2.5419999999999998</v>
      </c>
      <c r="L33" s="95">
        <f t="shared" si="5"/>
        <v>3.0349999999999997</v>
      </c>
    </row>
    <row r="34" spans="2:12" x14ac:dyDescent="0.25">
      <c r="B34" s="20" t="s">
        <v>6</v>
      </c>
      <c r="C34" s="52">
        <v>3.613</v>
      </c>
      <c r="D34" s="53">
        <v>3.7654000000000001</v>
      </c>
      <c r="E34" s="52">
        <v>2.5247999999999999</v>
      </c>
      <c r="F34" s="92">
        <v>2.6227999999999998</v>
      </c>
      <c r="G34" s="95">
        <f t="shared" si="4"/>
        <v>3.1315</v>
      </c>
      <c r="H34" s="94">
        <v>3.6172</v>
      </c>
      <c r="I34" s="53">
        <v>3.7698</v>
      </c>
      <c r="J34" s="52">
        <v>2.5276999999999998</v>
      </c>
      <c r="K34" s="53">
        <v>2.6257999999999999</v>
      </c>
      <c r="L34" s="95">
        <f t="shared" si="5"/>
        <v>3.1351249999999999</v>
      </c>
    </row>
    <row r="35" spans="2:12" x14ac:dyDescent="0.25">
      <c r="B35" s="20" t="s">
        <v>7</v>
      </c>
      <c r="C35" s="52">
        <v>3.7366000000000001</v>
      </c>
      <c r="D35" s="53">
        <v>3.8942000000000001</v>
      </c>
      <c r="E35" s="52">
        <v>2.6111</v>
      </c>
      <c r="F35" s="92">
        <v>2.7124999999999999</v>
      </c>
      <c r="G35" s="95">
        <f t="shared" si="4"/>
        <v>3.2386000000000004</v>
      </c>
      <c r="H35" s="94">
        <v>3.7366000000000001</v>
      </c>
      <c r="I35" s="53">
        <v>3.8942000000000001</v>
      </c>
      <c r="J35" s="52">
        <v>2.6111</v>
      </c>
      <c r="K35" s="53">
        <v>2.7124999999999999</v>
      </c>
      <c r="L35" s="95">
        <f t="shared" si="5"/>
        <v>3.2386000000000004</v>
      </c>
    </row>
    <row r="36" spans="2:12" x14ac:dyDescent="0.25">
      <c r="B36" s="31" t="s">
        <v>9</v>
      </c>
      <c r="C36" s="52">
        <v>3.1166999999999998</v>
      </c>
      <c r="D36" s="53">
        <v>3.2482000000000002</v>
      </c>
      <c r="E36" s="52">
        <v>2.1779999999999999</v>
      </c>
      <c r="F36" s="92">
        <v>2.2625000000000002</v>
      </c>
      <c r="G36" s="95">
        <f t="shared" si="4"/>
        <v>2.7013499999999997</v>
      </c>
      <c r="H36" s="94">
        <v>3.0956999999999999</v>
      </c>
      <c r="I36" s="53">
        <v>3.2263000000000002</v>
      </c>
      <c r="J36" s="52">
        <v>2.1633</v>
      </c>
      <c r="K36" s="53">
        <v>2.2473000000000001</v>
      </c>
      <c r="L36" s="95">
        <f t="shared" si="5"/>
        <v>2.6831500000000004</v>
      </c>
    </row>
    <row r="37" spans="2:12" x14ac:dyDescent="0.25">
      <c r="B37" s="33" t="s">
        <v>8</v>
      </c>
      <c r="C37" s="52">
        <v>3.0230000000000001</v>
      </c>
      <c r="D37" s="53">
        <v>3.1505000000000001</v>
      </c>
      <c r="E37" s="52">
        <v>2.1124999999999998</v>
      </c>
      <c r="F37" s="92">
        <v>2.1945000000000001</v>
      </c>
      <c r="G37" s="95">
        <f t="shared" si="4"/>
        <v>2.6201250000000003</v>
      </c>
      <c r="H37" s="94">
        <v>2.9910000000000001</v>
      </c>
      <c r="I37" s="53">
        <v>3.1172</v>
      </c>
      <c r="J37" s="52">
        <v>2.0901000000000001</v>
      </c>
      <c r="K37" s="53">
        <v>2.1711999999999998</v>
      </c>
      <c r="L37" s="95">
        <f t="shared" si="5"/>
        <v>2.5923749999999997</v>
      </c>
    </row>
  </sheetData>
  <mergeCells count="8">
    <mergeCell ref="J29:K29"/>
    <mergeCell ref="L29:L30"/>
    <mergeCell ref="B3:C3"/>
    <mergeCell ref="B25:C25"/>
    <mergeCell ref="C29:D29"/>
    <mergeCell ref="E29:F29"/>
    <mergeCell ref="G29:G30"/>
    <mergeCell ref="H29:I29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C2C0A2-CC4D-4536-B95B-5AFA5FA87359}">
  <dimension ref="B2:M37"/>
  <sheetViews>
    <sheetView zoomScaleNormal="100" workbookViewId="0">
      <selection activeCell="D14" sqref="D14"/>
    </sheetView>
  </sheetViews>
  <sheetFormatPr baseColWidth="10" defaultRowHeight="15" x14ac:dyDescent="0.25"/>
  <cols>
    <col min="7" max="7" width="11.85546875" bestFit="1" customWidth="1"/>
  </cols>
  <sheetData>
    <row r="2" spans="2:8" ht="15.75" thickBot="1" x14ac:dyDescent="0.3"/>
    <row r="3" spans="2:8" ht="15.75" thickBot="1" x14ac:dyDescent="0.3">
      <c r="B3" s="129" t="s">
        <v>52</v>
      </c>
      <c r="C3" s="130"/>
    </row>
    <row r="6" spans="2:8" x14ac:dyDescent="0.25">
      <c r="C6" s="90">
        <v>2024</v>
      </c>
      <c r="D6" s="39" t="s">
        <v>101</v>
      </c>
      <c r="E6" s="90">
        <v>2023</v>
      </c>
      <c r="F6" s="90">
        <v>2024</v>
      </c>
      <c r="G6" s="39" t="s">
        <v>101</v>
      </c>
      <c r="H6" s="90">
        <v>2023</v>
      </c>
    </row>
    <row r="7" spans="2:8" x14ac:dyDescent="0.25">
      <c r="C7" s="7" t="s">
        <v>10</v>
      </c>
      <c r="D7" s="7" t="s">
        <v>10</v>
      </c>
      <c r="E7" s="7" t="s">
        <v>10</v>
      </c>
      <c r="F7" s="9" t="s">
        <v>11</v>
      </c>
      <c r="G7" s="9" t="s">
        <v>11</v>
      </c>
      <c r="H7" s="9" t="s">
        <v>11</v>
      </c>
    </row>
    <row r="8" spans="2:8" x14ac:dyDescent="0.25">
      <c r="B8" s="20"/>
      <c r="C8" s="35"/>
      <c r="D8" s="96"/>
      <c r="E8" s="35">
        <v>2.0508181788964075E-10</v>
      </c>
      <c r="F8" s="35"/>
      <c r="G8" s="96"/>
      <c r="H8" s="90">
        <v>2.916229090866476E-10</v>
      </c>
    </row>
    <row r="9" spans="2:8" x14ac:dyDescent="0.25">
      <c r="B9" s="20" t="s">
        <v>4</v>
      </c>
      <c r="C9" s="35">
        <v>2.7686045415101498E-10</v>
      </c>
      <c r="D9" s="96">
        <f t="shared" ref="D9:D14" si="0">E9/C9</f>
        <v>1.1111111111111112</v>
      </c>
      <c r="E9" s="35">
        <v>3.076227268344611E-10</v>
      </c>
      <c r="F9" s="35">
        <v>4.0681395817587347E-10</v>
      </c>
      <c r="G9" s="96">
        <f t="shared" ref="G9:G14" si="1">H9/F9</f>
        <v>1.1111111111111107</v>
      </c>
      <c r="H9" s="90">
        <v>4.5201550908430368E-10</v>
      </c>
    </row>
    <row r="10" spans="2:8" x14ac:dyDescent="0.25">
      <c r="B10" s="20" t="s">
        <v>5</v>
      </c>
      <c r="C10" s="35">
        <v>4.6143409025169167E-10</v>
      </c>
      <c r="D10" s="96">
        <f t="shared" si="0"/>
        <v>1</v>
      </c>
      <c r="E10" s="35">
        <v>4.6143409025169167E-10</v>
      </c>
      <c r="F10" s="35">
        <v>7.0062403908067086E-10</v>
      </c>
      <c r="G10" s="96">
        <f t="shared" si="1"/>
        <v>1</v>
      </c>
      <c r="H10" s="90">
        <v>7.0062403908067086E-10</v>
      </c>
    </row>
    <row r="11" spans="2:8" x14ac:dyDescent="0.25">
      <c r="B11" s="20" t="s">
        <v>6</v>
      </c>
      <c r="C11" s="35">
        <v>7.6136624891529136E-10</v>
      </c>
      <c r="D11" s="96">
        <f t="shared" si="0"/>
        <v>0.90909090909090906</v>
      </c>
      <c r="E11" s="35">
        <v>6.9215113537753756E-10</v>
      </c>
      <c r="F11" s="35">
        <v>1.1945639866325443E-9</v>
      </c>
      <c r="G11" s="96">
        <f t="shared" si="1"/>
        <v>0.90909090909090873</v>
      </c>
      <c r="H11" s="90">
        <v>1.0859672605750397E-9</v>
      </c>
    </row>
    <row r="12" spans="2:8" x14ac:dyDescent="0.25">
      <c r="B12" s="20"/>
      <c r="C12" s="35"/>
      <c r="D12" s="96"/>
      <c r="E12" s="35">
        <v>1.0382267030663064E-9</v>
      </c>
      <c r="F12" s="35"/>
      <c r="G12" s="96"/>
      <c r="H12" s="90">
        <v>1.6832492538913117E-9</v>
      </c>
    </row>
    <row r="13" spans="2:8" x14ac:dyDescent="0.25">
      <c r="B13" s="31" t="s">
        <v>9</v>
      </c>
      <c r="C13" s="35">
        <v>1.8964434038915681E-10</v>
      </c>
      <c r="D13" s="96">
        <f t="shared" si="0"/>
        <v>1.0101010101010099</v>
      </c>
      <c r="E13" s="35">
        <v>1.9155993978702707E-10</v>
      </c>
      <c r="F13" s="35">
        <v>2.0932660374042369E-10</v>
      </c>
      <c r="G13" s="96">
        <f t="shared" si="1"/>
        <v>1.2499999999999996</v>
      </c>
      <c r="H13" s="90">
        <v>2.616582546755295E-10</v>
      </c>
    </row>
    <row r="14" spans="2:8" x14ac:dyDescent="0.25">
      <c r="B14" s="33" t="s">
        <v>8</v>
      </c>
      <c r="C14" s="35">
        <v>2.8446651058373527E-10</v>
      </c>
      <c r="D14" s="96">
        <f t="shared" si="0"/>
        <v>1.0101010101010099</v>
      </c>
      <c r="E14" s="35">
        <v>2.8733990968054065E-10</v>
      </c>
      <c r="F14" s="35">
        <v>3.0624482127223965E-10</v>
      </c>
      <c r="G14" s="96">
        <f t="shared" si="1"/>
        <v>1.3157894736842113</v>
      </c>
      <c r="H14" s="90">
        <v>4.0295371220031555E-10</v>
      </c>
    </row>
    <row r="24" spans="2:13" ht="15.75" thickBot="1" x14ac:dyDescent="0.3"/>
    <row r="25" spans="2:13" ht="15.75" thickBot="1" x14ac:dyDescent="0.3">
      <c r="B25" s="129" t="s">
        <v>0</v>
      </c>
      <c r="C25" s="130"/>
    </row>
    <row r="28" spans="2:13" ht="15.75" thickBot="1" x14ac:dyDescent="0.3">
      <c r="C28" s="90">
        <v>2024</v>
      </c>
      <c r="D28" s="90">
        <v>2024</v>
      </c>
      <c r="E28" s="90">
        <v>2024</v>
      </c>
      <c r="F28" s="90">
        <v>2024</v>
      </c>
      <c r="G28" s="90">
        <v>2024</v>
      </c>
      <c r="H28" s="90">
        <v>2023</v>
      </c>
      <c r="I28" s="90">
        <v>2023</v>
      </c>
      <c r="J28" s="90">
        <v>2023</v>
      </c>
      <c r="K28" s="90">
        <v>2023</v>
      </c>
      <c r="L28" s="90">
        <v>2023</v>
      </c>
      <c r="M28" s="98" t="s">
        <v>97</v>
      </c>
    </row>
    <row r="29" spans="2:13" ht="15.75" thickBot="1" x14ac:dyDescent="0.3">
      <c r="C29" s="126" t="s">
        <v>2</v>
      </c>
      <c r="D29" s="127"/>
      <c r="E29" s="126" t="s">
        <v>14</v>
      </c>
      <c r="F29" s="131"/>
      <c r="G29" s="128" t="s">
        <v>57</v>
      </c>
      <c r="H29" s="131" t="s">
        <v>2</v>
      </c>
      <c r="I29" s="127"/>
      <c r="J29" s="126" t="s">
        <v>14</v>
      </c>
      <c r="K29" s="127"/>
      <c r="L29" s="128" t="s">
        <v>57</v>
      </c>
    </row>
    <row r="30" spans="2:13" x14ac:dyDescent="0.25">
      <c r="C30" s="7" t="s">
        <v>10</v>
      </c>
      <c r="D30" s="9" t="s">
        <v>11</v>
      </c>
      <c r="E30" s="7" t="s">
        <v>10</v>
      </c>
      <c r="F30" s="91" t="s">
        <v>11</v>
      </c>
      <c r="G30" s="128"/>
      <c r="H30" s="93" t="s">
        <v>10</v>
      </c>
      <c r="I30" s="9" t="s">
        <v>11</v>
      </c>
      <c r="J30" s="7" t="s">
        <v>10</v>
      </c>
      <c r="K30" s="9" t="s">
        <v>11</v>
      </c>
      <c r="L30" s="128"/>
    </row>
    <row r="31" spans="2:13" x14ac:dyDescent="0.25">
      <c r="B31" s="20" t="s">
        <v>3</v>
      </c>
      <c r="C31" s="52"/>
      <c r="D31" s="100"/>
      <c r="E31" s="52"/>
      <c r="F31" s="92"/>
      <c r="G31" s="95"/>
      <c r="H31" s="94">
        <v>3.2669319781344144</v>
      </c>
      <c r="I31" s="53">
        <v>3.4047565221510903</v>
      </c>
      <c r="J31" s="52">
        <v>2.2829416281700401</v>
      </c>
      <c r="K31" s="53">
        <v>2.3715670903358923</v>
      </c>
      <c r="L31" s="95">
        <f>AVERAGE(H31:K31)</f>
        <v>2.8315493046978593</v>
      </c>
      <c r="M31" s="99">
        <f>G31/L31-1</f>
        <v>-1</v>
      </c>
    </row>
    <row r="32" spans="2:13" x14ac:dyDescent="0.25">
      <c r="B32" s="20" t="s">
        <v>98</v>
      </c>
      <c r="C32" s="52">
        <v>3.3786616920205463</v>
      </c>
      <c r="D32" s="100">
        <v>3.5211998624526291</v>
      </c>
      <c r="E32" s="52">
        <v>2.3610186792508032</v>
      </c>
      <c r="F32" s="92">
        <v>2.4526751495910193</v>
      </c>
      <c r="G32" s="95">
        <f t="shared" ref="G32:G37" si="2">AVERAGE(C32:F32)</f>
        <v>2.9283888458287497</v>
      </c>
      <c r="H32" s="94">
        <v>3.3771909323964509</v>
      </c>
      <c r="I32" s="53">
        <v>3.5196670547736897</v>
      </c>
      <c r="J32" s="52">
        <v>2.3599909081207788</v>
      </c>
      <c r="K32" s="53">
        <v>2.4516074796347285</v>
      </c>
      <c r="L32" s="95">
        <f t="shared" ref="L32:L37" si="3">AVERAGE(H32:K32)</f>
        <v>2.9271140937314115</v>
      </c>
      <c r="M32" s="99">
        <f t="shared" ref="M32:M37" si="4">G32/L32-1</f>
        <v>4.3549791928776393E-4</v>
      </c>
    </row>
    <row r="33" spans="2:13" x14ac:dyDescent="0.25">
      <c r="B33" s="20" t="s">
        <v>99</v>
      </c>
      <c r="C33" s="52">
        <v>3.4911711263648311</v>
      </c>
      <c r="D33" s="100">
        <v>3.6384558178723019</v>
      </c>
      <c r="E33" s="52">
        <v>2.439640601269855</v>
      </c>
      <c r="F33" s="92">
        <v>2.5343492320724006</v>
      </c>
      <c r="G33" s="95">
        <f t="shared" si="2"/>
        <v>3.0259041943948475</v>
      </c>
      <c r="H33" s="94">
        <v>3.4911711263648311</v>
      </c>
      <c r="I33" s="53">
        <v>3.6384558178723019</v>
      </c>
      <c r="J33" s="52">
        <v>2.439640601269855</v>
      </c>
      <c r="K33" s="53">
        <v>2.5343492320724006</v>
      </c>
      <c r="L33" s="95">
        <f t="shared" si="3"/>
        <v>3.0259041943948475</v>
      </c>
      <c r="M33" s="99">
        <f t="shared" si="4"/>
        <v>0</v>
      </c>
    </row>
    <row r="34" spans="2:13" x14ac:dyDescent="0.25">
      <c r="B34" s="20" t="s">
        <v>100</v>
      </c>
      <c r="C34" s="52">
        <v>3.6081253590980533</v>
      </c>
      <c r="D34" s="100">
        <v>3.7603440877710241</v>
      </c>
      <c r="E34" s="52">
        <v>2.5213685614123955</v>
      </c>
      <c r="F34" s="92">
        <v>2.6192499313468263</v>
      </c>
      <c r="G34" s="95">
        <f t="shared" si="2"/>
        <v>3.1272719849070745</v>
      </c>
      <c r="H34" s="94">
        <v>3.6089981518796441</v>
      </c>
      <c r="I34" s="53">
        <v>3.7612537017254919</v>
      </c>
      <c r="J34" s="52">
        <v>2.5219784715627127</v>
      </c>
      <c r="K34" s="53">
        <v>2.6198835186548441</v>
      </c>
      <c r="L34" s="95">
        <f t="shared" si="3"/>
        <v>3.1280284609556732</v>
      </c>
      <c r="M34" s="99">
        <f t="shared" si="4"/>
        <v>-2.4183796856103168E-4</v>
      </c>
    </row>
    <row r="35" spans="2:13" x14ac:dyDescent="0.25">
      <c r="B35" s="20" t="s">
        <v>7</v>
      </c>
      <c r="C35" s="52"/>
      <c r="D35" s="100"/>
      <c r="E35" s="52"/>
      <c r="F35" s="92"/>
      <c r="G35" s="95"/>
      <c r="H35" s="94">
        <v>3.730801839505582</v>
      </c>
      <c r="I35" s="53">
        <v>3.8881960141587273</v>
      </c>
      <c r="J35" s="52">
        <v>2.6070952449779541</v>
      </c>
      <c r="K35" s="53">
        <v>2.7083045874094451</v>
      </c>
      <c r="L35" s="95">
        <f t="shared" si="3"/>
        <v>3.2335994215129271</v>
      </c>
      <c r="M35" s="99">
        <f t="shared" si="4"/>
        <v>-1</v>
      </c>
    </row>
    <row r="36" spans="2:13" x14ac:dyDescent="0.25">
      <c r="B36" s="31" t="s">
        <v>9</v>
      </c>
      <c r="C36" s="52">
        <v>3.1421553735791083</v>
      </c>
      <c r="D36" s="100">
        <v>3.2747158720809453</v>
      </c>
      <c r="E36" s="52">
        <v>2.1957473717032472</v>
      </c>
      <c r="F36" s="92">
        <v>2.2809878891196482</v>
      </c>
      <c r="G36" s="95">
        <f t="shared" si="2"/>
        <v>2.7234016266207375</v>
      </c>
      <c r="H36" s="94">
        <v>3.1080000000000001</v>
      </c>
      <c r="I36" s="53">
        <v>3.2391195597798901</v>
      </c>
      <c r="J36" s="52">
        <v>2.1718000000000002</v>
      </c>
      <c r="K36" s="53">
        <v>2.2561108629483813</v>
      </c>
      <c r="L36" s="95">
        <f t="shared" si="3"/>
        <v>2.6937576056820678</v>
      </c>
      <c r="M36" s="99">
        <f t="shared" si="4"/>
        <v>1.1004709880406471E-2</v>
      </c>
    </row>
    <row r="37" spans="2:13" x14ac:dyDescent="0.25">
      <c r="B37" s="33" t="s">
        <v>8</v>
      </c>
      <c r="C37" s="52">
        <v>2.9536260511643615</v>
      </c>
      <c r="D37" s="100">
        <v>3.0782329197560885</v>
      </c>
      <c r="E37" s="52">
        <v>2.0640025294010522</v>
      </c>
      <c r="F37" s="92">
        <v>2.1441286157724693</v>
      </c>
      <c r="G37" s="95">
        <f t="shared" si="2"/>
        <v>2.5599975290234926</v>
      </c>
      <c r="H37" s="94">
        <v>2.9834000000000001</v>
      </c>
      <c r="I37" s="53">
        <v>3.1092629648157413</v>
      </c>
      <c r="J37" s="52">
        <v>2.0847000000000002</v>
      </c>
      <c r="K37" s="53">
        <v>2.1656295773038448</v>
      </c>
      <c r="L37" s="95">
        <f t="shared" si="3"/>
        <v>2.5857481355298964</v>
      </c>
      <c r="M37" s="99">
        <f t="shared" si="4"/>
        <v>-9.9586677265945944E-3</v>
      </c>
    </row>
  </sheetData>
  <mergeCells count="8">
    <mergeCell ref="J29:K29"/>
    <mergeCell ref="L29:L30"/>
    <mergeCell ref="B3:C3"/>
    <mergeCell ref="B25:C25"/>
    <mergeCell ref="C29:D29"/>
    <mergeCell ref="E29:F29"/>
    <mergeCell ref="G29:G30"/>
    <mergeCell ref="H29:I29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1E16B6-AA6F-4F20-9DF3-67BB1FABB29F}">
  <dimension ref="A1:CB137"/>
  <sheetViews>
    <sheetView topLeftCell="AS31" zoomScaleNormal="100" workbookViewId="0">
      <selection activeCell="U35" sqref="U35:V35"/>
    </sheetView>
  </sheetViews>
  <sheetFormatPr baseColWidth="10" defaultColWidth="11.7109375" defaultRowHeight="15" x14ac:dyDescent="0.25"/>
  <cols>
    <col min="1" max="1" width="11.7109375" style="5"/>
    <col min="2" max="2" width="14.140625" style="5" bestFit="1" customWidth="1"/>
    <col min="3" max="3" width="12.85546875" style="5" bestFit="1" customWidth="1"/>
    <col min="4" max="16384" width="11.7109375" style="5"/>
  </cols>
  <sheetData>
    <row r="1" spans="1:80" x14ac:dyDescent="0.25">
      <c r="A1" s="1"/>
      <c r="B1" s="1"/>
      <c r="C1" s="1"/>
      <c r="D1" s="1"/>
      <c r="E1" s="1"/>
      <c r="F1" s="1"/>
      <c r="G1" s="1"/>
      <c r="H1" s="1"/>
      <c r="I1" s="2"/>
      <c r="J1" s="2"/>
      <c r="K1" s="2"/>
      <c r="L1" s="2"/>
      <c r="M1" s="2"/>
      <c r="N1" s="2"/>
      <c r="O1" s="2"/>
      <c r="P1" s="2"/>
      <c r="Q1" s="3"/>
      <c r="R1" s="3"/>
      <c r="S1" s="3"/>
      <c r="T1" s="3"/>
      <c r="U1" s="3"/>
      <c r="V1" s="3"/>
      <c r="W1" s="3"/>
      <c r="X1" s="3"/>
      <c r="Y1" s="3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</row>
    <row r="2" spans="1:80" ht="15.75" thickBot="1" x14ac:dyDescent="0.3">
      <c r="A2" s="1"/>
      <c r="B2" s="1"/>
      <c r="C2" s="1"/>
      <c r="D2" s="1"/>
      <c r="E2" s="1"/>
      <c r="F2" s="1"/>
      <c r="G2" s="1"/>
      <c r="H2" s="1"/>
      <c r="I2" s="2"/>
      <c r="J2" s="2"/>
      <c r="K2" s="2"/>
      <c r="L2" s="2"/>
      <c r="M2" s="2"/>
      <c r="N2" s="2"/>
      <c r="O2" s="2"/>
      <c r="P2" s="2"/>
      <c r="Q2" s="3"/>
      <c r="R2" s="3"/>
      <c r="S2" s="3"/>
      <c r="T2" s="3"/>
      <c r="U2" s="3"/>
      <c r="V2" s="3"/>
      <c r="W2" s="3"/>
      <c r="X2" s="3"/>
      <c r="Y2" s="3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</row>
    <row r="3" spans="1:80" ht="15.75" thickBot="1" x14ac:dyDescent="0.3">
      <c r="A3" s="1"/>
      <c r="B3" s="129" t="s">
        <v>0</v>
      </c>
      <c r="C3" s="130"/>
      <c r="D3" s="1"/>
      <c r="E3" s="1"/>
      <c r="F3" s="1"/>
      <c r="G3" s="1"/>
      <c r="H3" s="1"/>
      <c r="I3" s="2"/>
      <c r="J3" s="129" t="s">
        <v>18</v>
      </c>
      <c r="K3" s="130"/>
      <c r="L3" s="2"/>
      <c r="M3" s="2"/>
      <c r="N3" s="2"/>
      <c r="O3" s="2"/>
      <c r="P3" s="2"/>
      <c r="Q3" s="3"/>
      <c r="R3" s="129" t="s">
        <v>32</v>
      </c>
      <c r="S3" s="130"/>
      <c r="T3" s="3"/>
      <c r="U3" s="3"/>
      <c r="V3" s="3"/>
      <c r="W3" s="3"/>
      <c r="X3" s="3"/>
      <c r="Y3" s="3"/>
      <c r="Z3" s="4"/>
      <c r="AA3" s="129" t="s">
        <v>47</v>
      </c>
      <c r="AB3" s="130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</row>
    <row r="4" spans="1:80" x14ac:dyDescent="0.25">
      <c r="A4" s="1"/>
      <c r="B4" s="1"/>
      <c r="C4" s="1"/>
      <c r="D4" s="1"/>
      <c r="E4" s="1"/>
      <c r="F4" s="1"/>
      <c r="G4" s="1"/>
      <c r="H4" s="1"/>
      <c r="I4" s="2"/>
      <c r="J4" s="2"/>
      <c r="K4" s="2"/>
      <c r="L4" s="2"/>
      <c r="M4" s="2"/>
      <c r="N4" s="2"/>
      <c r="O4" s="2"/>
      <c r="P4" s="2"/>
      <c r="Q4" s="3"/>
      <c r="R4" s="3"/>
      <c r="S4" s="3"/>
      <c r="T4" s="3"/>
      <c r="U4" s="3"/>
      <c r="V4" s="3"/>
      <c r="W4" s="3"/>
      <c r="X4" s="3"/>
      <c r="Y4" s="3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</row>
    <row r="5" spans="1:80" ht="15.75" thickBot="1" x14ac:dyDescent="0.3">
      <c r="A5" s="1"/>
      <c r="B5" s="1"/>
      <c r="C5" s="1"/>
      <c r="D5" s="1"/>
      <c r="E5" s="1"/>
      <c r="F5" s="1"/>
      <c r="G5" s="1"/>
      <c r="H5" s="1"/>
      <c r="I5" s="2"/>
      <c r="J5" s="2"/>
      <c r="K5" s="2"/>
      <c r="L5" s="2"/>
      <c r="M5" s="2"/>
      <c r="N5" s="2"/>
      <c r="O5" s="2"/>
      <c r="P5" s="2"/>
      <c r="Q5" s="3"/>
      <c r="R5" s="3"/>
      <c r="S5" s="3"/>
      <c r="T5" s="3"/>
      <c r="U5" s="3"/>
      <c r="V5" s="3"/>
      <c r="W5" s="3"/>
      <c r="X5" s="3"/>
      <c r="Y5" s="3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</row>
    <row r="6" spans="1:80" ht="15.75" thickBot="1" x14ac:dyDescent="0.3">
      <c r="A6" s="1"/>
      <c r="B6" s="6" t="s">
        <v>1</v>
      </c>
      <c r="C6" s="126" t="s">
        <v>2</v>
      </c>
      <c r="D6" s="127"/>
      <c r="E6" s="1"/>
      <c r="F6" s="1"/>
      <c r="G6" s="1"/>
      <c r="H6" s="1"/>
      <c r="I6" s="2"/>
      <c r="J6" s="6" t="s">
        <v>1</v>
      </c>
      <c r="K6" s="126" t="s">
        <v>19</v>
      </c>
      <c r="L6" s="127"/>
      <c r="M6" s="2"/>
      <c r="N6" s="2"/>
      <c r="O6" s="2"/>
      <c r="P6" s="2"/>
      <c r="Q6" s="3"/>
      <c r="R6" s="6" t="s">
        <v>1</v>
      </c>
      <c r="S6" s="126" t="s">
        <v>33</v>
      </c>
      <c r="T6" s="127"/>
      <c r="U6" s="3"/>
      <c r="V6" s="132" t="s">
        <v>40</v>
      </c>
      <c r="W6" s="134"/>
      <c r="X6" s="3"/>
      <c r="Y6" s="3"/>
      <c r="Z6" s="4"/>
      <c r="AA6" s="6" t="s">
        <v>1</v>
      </c>
      <c r="AB6" s="126" t="s">
        <v>48</v>
      </c>
      <c r="AC6" s="131"/>
      <c r="AD6" s="127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</row>
    <row r="7" spans="1:80" x14ac:dyDescent="0.25">
      <c r="A7" s="1"/>
      <c r="B7" s="1"/>
      <c r="C7" s="1"/>
      <c r="D7" s="1"/>
      <c r="E7" s="1"/>
      <c r="F7" s="1"/>
      <c r="G7" s="1"/>
      <c r="H7" s="1"/>
      <c r="I7" s="2"/>
      <c r="J7" s="2"/>
      <c r="K7" s="2"/>
      <c r="L7" s="2"/>
      <c r="M7" s="2"/>
      <c r="N7" s="2"/>
      <c r="O7" s="2"/>
      <c r="P7" s="2"/>
      <c r="Q7" s="3"/>
      <c r="R7" s="3"/>
      <c r="S7" s="3"/>
      <c r="T7" s="3"/>
      <c r="U7" s="3"/>
      <c r="V7" s="3"/>
      <c r="W7" s="3"/>
      <c r="X7" s="3"/>
      <c r="Y7" s="3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</row>
    <row r="8" spans="1:80" x14ac:dyDescent="0.25">
      <c r="A8" s="1"/>
      <c r="B8" s="1"/>
      <c r="C8" s="7" t="s">
        <v>10</v>
      </c>
      <c r="D8" s="1"/>
      <c r="E8" s="8" t="s">
        <v>13</v>
      </c>
      <c r="F8" s="9" t="s">
        <v>11</v>
      </c>
      <c r="G8" s="1"/>
      <c r="H8" s="1"/>
      <c r="I8" s="2"/>
      <c r="J8" s="2"/>
      <c r="K8" s="7" t="s">
        <v>10</v>
      </c>
      <c r="L8" s="2"/>
      <c r="M8" s="8" t="s">
        <v>13</v>
      </c>
      <c r="N8" s="9" t="s">
        <v>11</v>
      </c>
      <c r="O8" s="2"/>
      <c r="P8" s="2"/>
      <c r="Q8" s="3"/>
      <c r="R8" s="3"/>
      <c r="S8" s="10" t="s">
        <v>35</v>
      </c>
      <c r="T8" s="11" t="s">
        <v>36</v>
      </c>
      <c r="U8" s="8" t="s">
        <v>34</v>
      </c>
      <c r="V8" s="12" t="s">
        <v>37</v>
      </c>
      <c r="W8" s="13" t="s">
        <v>38</v>
      </c>
      <c r="X8" s="14" t="s">
        <v>39</v>
      </c>
      <c r="Y8" s="3"/>
      <c r="Z8" s="4"/>
      <c r="AA8" s="4"/>
      <c r="AB8" s="4"/>
      <c r="AC8" s="4"/>
      <c r="AD8" s="39">
        <v>1</v>
      </c>
      <c r="AE8" s="39">
        <v>2</v>
      </c>
      <c r="AF8" s="39">
        <v>3</v>
      </c>
      <c r="AG8" s="39">
        <v>4</v>
      </c>
      <c r="AH8" s="39">
        <v>5</v>
      </c>
      <c r="AI8" s="39">
        <v>6</v>
      </c>
      <c r="AJ8" s="39">
        <v>7</v>
      </c>
      <c r="AK8" s="39">
        <v>8</v>
      </c>
      <c r="AL8" s="39">
        <v>9</v>
      </c>
      <c r="AM8" s="39">
        <v>10</v>
      </c>
      <c r="AN8" s="39">
        <v>11</v>
      </c>
      <c r="AO8" s="39">
        <v>12</v>
      </c>
      <c r="AP8" s="39">
        <v>13</v>
      </c>
      <c r="AQ8" s="39">
        <v>14</v>
      </c>
      <c r="AR8" s="39">
        <v>15</v>
      </c>
      <c r="AS8" s="39">
        <v>16</v>
      </c>
      <c r="AT8" s="39">
        <v>17</v>
      </c>
      <c r="AU8" s="39">
        <v>18</v>
      </c>
      <c r="AV8" s="39">
        <v>19</v>
      </c>
      <c r="AW8" s="39">
        <v>20</v>
      </c>
      <c r="AX8" s="39">
        <v>21</v>
      </c>
      <c r="AY8" s="39">
        <v>22</v>
      </c>
      <c r="AZ8" s="39">
        <v>23</v>
      </c>
      <c r="BA8" s="39">
        <v>24</v>
      </c>
      <c r="BB8" s="39">
        <v>25</v>
      </c>
      <c r="BC8" s="39">
        <v>26</v>
      </c>
      <c r="BD8" s="39">
        <v>27</v>
      </c>
      <c r="BE8" s="39">
        <v>28</v>
      </c>
      <c r="BF8" s="39">
        <v>29</v>
      </c>
      <c r="BG8" s="39">
        <v>30</v>
      </c>
      <c r="BH8" s="39">
        <v>31</v>
      </c>
      <c r="BI8" s="39">
        <v>32</v>
      </c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</row>
    <row r="9" spans="1:80" x14ac:dyDescent="0.25">
      <c r="A9" s="1"/>
      <c r="B9" s="1"/>
      <c r="C9" s="1"/>
      <c r="D9" s="1"/>
      <c r="E9" s="1"/>
      <c r="F9" s="1"/>
      <c r="G9" s="1"/>
      <c r="H9" s="1"/>
      <c r="I9" s="2"/>
      <c r="J9" s="2"/>
      <c r="K9" s="2"/>
      <c r="L9" s="2"/>
      <c r="M9" s="2"/>
      <c r="N9" s="2"/>
      <c r="O9" s="2"/>
      <c r="P9" s="2"/>
      <c r="Q9" s="3"/>
      <c r="R9" s="3"/>
      <c r="S9" s="3"/>
      <c r="T9" s="3"/>
      <c r="U9" s="3"/>
      <c r="V9" s="3"/>
      <c r="W9" s="3"/>
      <c r="X9" s="3"/>
      <c r="Y9" s="3"/>
      <c r="Z9" s="4"/>
      <c r="AA9" s="16" t="s">
        <v>10</v>
      </c>
      <c r="AB9" s="132" t="s">
        <v>102</v>
      </c>
      <c r="AC9" s="134"/>
      <c r="AD9" s="112">
        <v>0.999</v>
      </c>
      <c r="AE9" s="112">
        <v>1</v>
      </c>
      <c r="AF9" s="112">
        <v>0.997</v>
      </c>
      <c r="AG9" s="112">
        <v>0.99199999999999999</v>
      </c>
      <c r="AH9" s="112">
        <v>0.99</v>
      </c>
      <c r="AI9" s="112">
        <v>0.98819999999999997</v>
      </c>
      <c r="AJ9" s="112">
        <v>0.98780000000000001</v>
      </c>
      <c r="AK9" s="112">
        <v>0.98740000000000006</v>
      </c>
      <c r="AL9" s="112">
        <v>0.98699999999999999</v>
      </c>
      <c r="AM9" s="112">
        <v>0.98680000000000001</v>
      </c>
      <c r="AN9" s="112">
        <v>0.98660000000000003</v>
      </c>
      <c r="AO9" s="112">
        <v>0.98640000000000005</v>
      </c>
      <c r="AP9" s="112">
        <v>0.98619999999999997</v>
      </c>
      <c r="AQ9" s="112">
        <v>0.98599999999999999</v>
      </c>
      <c r="AR9" s="112">
        <v>0.98580000000000001</v>
      </c>
      <c r="AS9" s="112">
        <v>0.98560000000000003</v>
      </c>
      <c r="AT9" s="112">
        <v>0.98540000000000005</v>
      </c>
      <c r="AU9" s="112">
        <v>0.98519999999999996</v>
      </c>
      <c r="AV9" s="112">
        <v>0.98499999999999999</v>
      </c>
      <c r="AW9" s="112">
        <v>0.98480000000000001</v>
      </c>
      <c r="AX9" s="112">
        <v>0.98460000000000003</v>
      </c>
      <c r="AY9" s="112">
        <v>0.98440000000000005</v>
      </c>
      <c r="AZ9" s="112">
        <v>0.98419999999999996</v>
      </c>
      <c r="BA9" s="112">
        <v>0.98399999999999999</v>
      </c>
      <c r="BB9" s="112">
        <v>0.98350000000000004</v>
      </c>
      <c r="BC9" s="112">
        <v>0.98299999999999998</v>
      </c>
      <c r="BD9" s="112">
        <v>0.98199999999999998</v>
      </c>
      <c r="BE9" s="112">
        <v>0.98</v>
      </c>
      <c r="BF9" s="112">
        <v>0.97</v>
      </c>
      <c r="BG9" s="112">
        <v>0.94</v>
      </c>
      <c r="BH9" s="112">
        <v>0.88</v>
      </c>
      <c r="BI9" s="112">
        <v>0.8</v>
      </c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</row>
    <row r="10" spans="1:80" x14ac:dyDescent="0.25">
      <c r="A10" s="1"/>
      <c r="B10" s="20" t="s">
        <v>100</v>
      </c>
      <c r="C10" s="104">
        <v>3.3786616920205463</v>
      </c>
      <c r="D10" s="6" t="s">
        <v>12</v>
      </c>
      <c r="E10" s="15">
        <f t="shared" ref="E9:E15" si="0">C10/F10</f>
        <v>0.95951999999999993</v>
      </c>
      <c r="F10" s="100">
        <v>3.5211998624526291</v>
      </c>
      <c r="G10" s="39" t="s">
        <v>12</v>
      </c>
      <c r="H10" s="1"/>
      <c r="I10" s="2"/>
      <c r="J10" s="20" t="s">
        <v>100</v>
      </c>
      <c r="K10" s="101">
        <v>0.61956452173913057</v>
      </c>
      <c r="L10" s="39" t="s">
        <v>12</v>
      </c>
      <c r="M10" s="115">
        <f t="shared" ref="M10:M15" si="1">K10/N10</f>
        <v>0.69338262159083597</v>
      </c>
      <c r="N10" s="102">
        <v>0.89353915492957747</v>
      </c>
      <c r="O10" s="39" t="s">
        <v>12</v>
      </c>
      <c r="P10" s="2"/>
      <c r="Q10" s="3"/>
      <c r="R10" s="20" t="s">
        <v>100</v>
      </c>
      <c r="S10" s="106">
        <v>273.14999999999998</v>
      </c>
      <c r="T10" s="113">
        <v>0.7</v>
      </c>
      <c r="U10" s="106">
        <v>383.15</v>
      </c>
      <c r="V10" s="113">
        <v>1.1759999999999999</v>
      </c>
      <c r="W10" s="106">
        <v>677.15</v>
      </c>
      <c r="X10" s="113">
        <v>0.7</v>
      </c>
      <c r="Y10" s="3"/>
      <c r="Z10" s="4"/>
      <c r="AA10" s="19" t="s">
        <v>11</v>
      </c>
      <c r="AB10" s="132" t="s">
        <v>102</v>
      </c>
      <c r="AC10" s="134"/>
      <c r="AD10" s="112">
        <v>0.999</v>
      </c>
      <c r="AE10" s="112">
        <v>1</v>
      </c>
      <c r="AF10" s="112">
        <v>0.997</v>
      </c>
      <c r="AG10" s="112">
        <v>0.99199999999999999</v>
      </c>
      <c r="AH10" s="112">
        <v>0.99</v>
      </c>
      <c r="AI10" s="112">
        <v>0.98819999999999997</v>
      </c>
      <c r="AJ10" s="112">
        <v>0.98780000000000001</v>
      </c>
      <c r="AK10" s="112">
        <v>0.98740000000000006</v>
      </c>
      <c r="AL10" s="112">
        <v>0.98699999999999999</v>
      </c>
      <c r="AM10" s="112">
        <v>0.98680000000000001</v>
      </c>
      <c r="AN10" s="112">
        <v>0.98660000000000003</v>
      </c>
      <c r="AO10" s="112">
        <v>0.98640000000000005</v>
      </c>
      <c r="AP10" s="112">
        <v>0.98619999999999997</v>
      </c>
      <c r="AQ10" s="112">
        <v>0.98599999999999999</v>
      </c>
      <c r="AR10" s="112">
        <v>0.98580000000000001</v>
      </c>
      <c r="AS10" s="112">
        <v>0.98560000000000003</v>
      </c>
      <c r="AT10" s="112">
        <v>0.98540000000000005</v>
      </c>
      <c r="AU10" s="112">
        <v>0.98519999999999996</v>
      </c>
      <c r="AV10" s="112">
        <v>0.98499999999999999</v>
      </c>
      <c r="AW10" s="112">
        <v>0.98480000000000001</v>
      </c>
      <c r="AX10" s="112">
        <v>0.98460000000000003</v>
      </c>
      <c r="AY10" s="112">
        <v>0.98440000000000005</v>
      </c>
      <c r="AZ10" s="112">
        <v>0.98419999999999996</v>
      </c>
      <c r="BA10" s="112">
        <v>0.98399999999999999</v>
      </c>
      <c r="BB10" s="112">
        <v>0.98350000000000004</v>
      </c>
      <c r="BC10" s="112">
        <v>0.98299999999999998</v>
      </c>
      <c r="BD10" s="112">
        <v>0.98199999999999998</v>
      </c>
      <c r="BE10" s="112">
        <v>0.98</v>
      </c>
      <c r="BF10" s="112">
        <v>0.97</v>
      </c>
      <c r="BG10" s="112">
        <v>0.94</v>
      </c>
      <c r="BH10" s="112">
        <v>0.9</v>
      </c>
      <c r="BI10" s="112">
        <v>0.85</v>
      </c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</row>
    <row r="11" spans="1:80" x14ac:dyDescent="0.25">
      <c r="A11" s="1"/>
      <c r="B11" s="20" t="s">
        <v>99</v>
      </c>
      <c r="C11" s="104">
        <v>3.4911711263648311</v>
      </c>
      <c r="D11" s="17">
        <f>C11/C10-1</f>
        <v>3.3300000000000107E-2</v>
      </c>
      <c r="E11" s="15">
        <f t="shared" si="0"/>
        <v>0.95952000000000004</v>
      </c>
      <c r="F11" s="100">
        <v>3.6384558178723019</v>
      </c>
      <c r="G11" s="18">
        <f>F11/F10-1</f>
        <v>3.3300000000000107E-2</v>
      </c>
      <c r="H11" s="1"/>
      <c r="I11" s="2"/>
      <c r="J11" s="20" t="s">
        <v>99</v>
      </c>
      <c r="K11" s="101">
        <v>0.71249920000000011</v>
      </c>
      <c r="L11" s="114">
        <f t="shared" ref="L11:L13" si="2">K11/K10-1</f>
        <v>0.14999999999999991</v>
      </c>
      <c r="M11" s="115">
        <f t="shared" si="1"/>
        <v>0.74872301861921253</v>
      </c>
      <c r="N11" s="102">
        <v>0.9516192</v>
      </c>
      <c r="O11" s="18">
        <f t="shared" ref="O11:O13" si="3">N11/N10-1</f>
        <v>6.4999999999999947E-2</v>
      </c>
      <c r="P11" s="2"/>
      <c r="Q11" s="3"/>
      <c r="R11" s="20" t="s">
        <v>99</v>
      </c>
      <c r="S11" s="106">
        <v>266.14999999999998</v>
      </c>
      <c r="T11" s="113">
        <v>0.7</v>
      </c>
      <c r="U11" s="106">
        <v>374.15</v>
      </c>
      <c r="V11" s="113">
        <v>1.1759999999999999</v>
      </c>
      <c r="W11" s="106">
        <v>668.15</v>
      </c>
      <c r="X11" s="113">
        <v>0.7</v>
      </c>
      <c r="Y11" s="3"/>
      <c r="Z11" s="4"/>
      <c r="AA11" s="135" t="s">
        <v>49</v>
      </c>
      <c r="AB11" s="135"/>
      <c r="AC11" s="135"/>
      <c r="AD11" s="107">
        <f>AD9-AD10</f>
        <v>0</v>
      </c>
      <c r="AE11" s="107">
        <f t="shared" ref="AE11:BI11" si="4">AE9-AE10</f>
        <v>0</v>
      </c>
      <c r="AF11" s="107">
        <f t="shared" si="4"/>
        <v>0</v>
      </c>
      <c r="AG11" s="107">
        <f t="shared" si="4"/>
        <v>0</v>
      </c>
      <c r="AH11" s="107">
        <f t="shared" si="4"/>
        <v>0</v>
      </c>
      <c r="AI11" s="107">
        <f t="shared" si="4"/>
        <v>0</v>
      </c>
      <c r="AJ11" s="107">
        <f t="shared" si="4"/>
        <v>0</v>
      </c>
      <c r="AK11" s="107">
        <f t="shared" si="4"/>
        <v>0</v>
      </c>
      <c r="AL11" s="107">
        <f t="shared" si="4"/>
        <v>0</v>
      </c>
      <c r="AM11" s="107">
        <f t="shared" si="4"/>
        <v>0</v>
      </c>
      <c r="AN11" s="107">
        <f t="shared" si="4"/>
        <v>0</v>
      </c>
      <c r="AO11" s="107">
        <f t="shared" si="4"/>
        <v>0</v>
      </c>
      <c r="AP11" s="107">
        <f t="shared" si="4"/>
        <v>0</v>
      </c>
      <c r="AQ11" s="107">
        <f t="shared" si="4"/>
        <v>0</v>
      </c>
      <c r="AR11" s="107">
        <f t="shared" si="4"/>
        <v>0</v>
      </c>
      <c r="AS11" s="107">
        <f t="shared" si="4"/>
        <v>0</v>
      </c>
      <c r="AT11" s="107">
        <f t="shared" si="4"/>
        <v>0</v>
      </c>
      <c r="AU11" s="107">
        <f t="shared" si="4"/>
        <v>0</v>
      </c>
      <c r="AV11" s="107">
        <f t="shared" si="4"/>
        <v>0</v>
      </c>
      <c r="AW11" s="107">
        <f t="shared" si="4"/>
        <v>0</v>
      </c>
      <c r="AX11" s="107">
        <f t="shared" si="4"/>
        <v>0</v>
      </c>
      <c r="AY11" s="107">
        <f t="shared" si="4"/>
        <v>0</v>
      </c>
      <c r="AZ11" s="107">
        <f t="shared" si="4"/>
        <v>0</v>
      </c>
      <c r="BA11" s="107">
        <f t="shared" si="4"/>
        <v>0</v>
      </c>
      <c r="BB11" s="107">
        <f t="shared" si="4"/>
        <v>0</v>
      </c>
      <c r="BC11" s="107">
        <f t="shared" si="4"/>
        <v>0</v>
      </c>
      <c r="BD11" s="107">
        <f t="shared" si="4"/>
        <v>0</v>
      </c>
      <c r="BE11" s="107">
        <f t="shared" si="4"/>
        <v>0</v>
      </c>
      <c r="BF11" s="107">
        <f t="shared" si="4"/>
        <v>0</v>
      </c>
      <c r="BG11" s="107">
        <f t="shared" si="4"/>
        <v>0</v>
      </c>
      <c r="BH11" s="107">
        <f t="shared" si="4"/>
        <v>-2.0000000000000018E-2</v>
      </c>
      <c r="BI11" s="107">
        <f t="shared" si="4"/>
        <v>-4.9999999999999933E-2</v>
      </c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</row>
    <row r="12" spans="1:80" x14ac:dyDescent="0.25">
      <c r="A12" s="1"/>
      <c r="B12" s="20" t="s">
        <v>98</v>
      </c>
      <c r="C12" s="104">
        <v>3.6081253590980533</v>
      </c>
      <c r="D12" s="17">
        <f>C12/C11-1</f>
        <v>3.3500000000000085E-2</v>
      </c>
      <c r="E12" s="15">
        <f t="shared" si="0"/>
        <v>0.95952000000000004</v>
      </c>
      <c r="F12" s="100">
        <v>3.7603440877710241</v>
      </c>
      <c r="G12" s="18">
        <f>F12/F11-1</f>
        <v>3.3500000000000085E-2</v>
      </c>
      <c r="H12" s="1"/>
      <c r="I12" s="2"/>
      <c r="J12" s="20" t="s">
        <v>98</v>
      </c>
      <c r="K12" s="101">
        <v>0.81937408000000012</v>
      </c>
      <c r="L12" s="114">
        <f t="shared" si="2"/>
        <v>0.14999999999999991</v>
      </c>
      <c r="M12" s="115">
        <f t="shared" si="1"/>
        <v>0.80848025484703701</v>
      </c>
      <c r="N12" s="102">
        <v>1.013474448</v>
      </c>
      <c r="O12" s="18">
        <f t="shared" si="3"/>
        <v>6.4999999999999947E-2</v>
      </c>
      <c r="P12" s="2"/>
      <c r="Q12" s="3"/>
      <c r="R12" s="20" t="s">
        <v>98</v>
      </c>
      <c r="S12" s="106">
        <v>259.14999999999998</v>
      </c>
      <c r="T12" s="113">
        <v>0.7</v>
      </c>
      <c r="U12" s="106">
        <v>365.15</v>
      </c>
      <c r="V12" s="113">
        <v>1.1759999999999999</v>
      </c>
      <c r="W12" s="106">
        <v>659.15</v>
      </c>
      <c r="X12" s="113">
        <v>0.7</v>
      </c>
      <c r="Y12" s="3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</row>
    <row r="13" spans="1:80" x14ac:dyDescent="0.25">
      <c r="A13" s="1"/>
      <c r="B13" s="1"/>
      <c r="C13" s="1"/>
      <c r="D13" s="1"/>
      <c r="E13" s="1"/>
      <c r="F13" s="1"/>
      <c r="G13" s="1"/>
      <c r="H13" s="1"/>
      <c r="I13" s="2"/>
      <c r="J13" s="2"/>
      <c r="K13" s="2"/>
      <c r="L13" s="2"/>
      <c r="M13" s="2"/>
      <c r="N13" s="2"/>
      <c r="O13" s="2"/>
      <c r="P13" s="2"/>
      <c r="Q13" s="3"/>
      <c r="R13" s="3"/>
      <c r="S13" s="3"/>
      <c r="T13" s="3"/>
      <c r="U13" s="3"/>
      <c r="V13" s="3"/>
      <c r="W13" s="3"/>
      <c r="X13" s="3"/>
      <c r="Y13" s="3"/>
      <c r="Z13" s="4"/>
      <c r="AA13" s="4"/>
      <c r="AB13" s="4"/>
      <c r="AC13" s="4"/>
      <c r="AD13" s="39">
        <v>1</v>
      </c>
      <c r="AE13" s="39">
        <v>2</v>
      </c>
      <c r="AF13" s="39">
        <v>3</v>
      </c>
      <c r="AG13" s="39">
        <v>4</v>
      </c>
      <c r="AH13" s="39">
        <v>5</v>
      </c>
      <c r="AI13" s="39">
        <v>6</v>
      </c>
      <c r="AJ13" s="39">
        <v>7</v>
      </c>
      <c r="AK13" s="39">
        <v>8</v>
      </c>
      <c r="AL13" s="39">
        <v>9</v>
      </c>
      <c r="AM13" s="39">
        <v>10</v>
      </c>
      <c r="AN13" s="39">
        <v>11</v>
      </c>
      <c r="AO13" s="39">
        <v>12</v>
      </c>
      <c r="AP13" s="39">
        <v>13</v>
      </c>
      <c r="AQ13" s="39">
        <v>14</v>
      </c>
      <c r="AR13" s="39">
        <v>15</v>
      </c>
      <c r="AS13" s="39">
        <v>16</v>
      </c>
      <c r="AT13" s="39">
        <v>17</v>
      </c>
      <c r="AU13" s="39">
        <v>18</v>
      </c>
      <c r="AV13" s="39">
        <v>19</v>
      </c>
      <c r="AW13" s="39">
        <v>20</v>
      </c>
      <c r="AX13" s="39">
        <v>21</v>
      </c>
      <c r="AY13" s="39">
        <v>22</v>
      </c>
      <c r="AZ13" s="39">
        <v>23</v>
      </c>
      <c r="BA13" s="39">
        <v>24</v>
      </c>
      <c r="BB13" s="39">
        <v>25</v>
      </c>
      <c r="BC13" s="39">
        <v>26</v>
      </c>
      <c r="BD13" s="39">
        <v>27</v>
      </c>
      <c r="BE13" s="39">
        <v>28</v>
      </c>
      <c r="BF13" s="39">
        <v>29</v>
      </c>
      <c r="BG13" s="39">
        <v>30</v>
      </c>
      <c r="BH13" s="39">
        <v>31</v>
      </c>
      <c r="BI13" s="39">
        <v>32</v>
      </c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</row>
    <row r="14" spans="1:80" x14ac:dyDescent="0.25">
      <c r="A14" s="1"/>
      <c r="B14" s="31" t="s">
        <v>9</v>
      </c>
      <c r="C14" s="104">
        <v>3.1421553735791083</v>
      </c>
      <c r="D14" s="17">
        <f>C14/C10-1</f>
        <v>-6.9999999999999951E-2</v>
      </c>
      <c r="E14" s="15">
        <f t="shared" si="0"/>
        <v>0.95951999999999993</v>
      </c>
      <c r="F14" s="100">
        <v>3.2747158720809453</v>
      </c>
      <c r="G14" s="18">
        <f>F14/F10-1</f>
        <v>-6.9999999999999951E-2</v>
      </c>
      <c r="H14" s="1"/>
      <c r="I14" s="2"/>
      <c r="J14" s="31" t="s">
        <v>9</v>
      </c>
      <c r="K14" s="101">
        <v>1.3</v>
      </c>
      <c r="L14" s="17">
        <f>K14/K10-1</f>
        <v>1.0982479699626326</v>
      </c>
      <c r="M14" s="15">
        <f t="shared" si="1"/>
        <v>0.8666666666666667</v>
      </c>
      <c r="N14" s="102">
        <v>1.5</v>
      </c>
      <c r="O14" s="18">
        <f>N14/N10-1</f>
        <v>0.67871770556962274</v>
      </c>
      <c r="P14" s="2"/>
      <c r="Q14" s="3"/>
      <c r="R14" s="31" t="s">
        <v>9</v>
      </c>
      <c r="S14" s="106">
        <v>221.15</v>
      </c>
      <c r="T14" s="113">
        <v>0.7</v>
      </c>
      <c r="U14" s="106">
        <v>349.15</v>
      </c>
      <c r="V14" s="113">
        <v>1.1759999999999999</v>
      </c>
      <c r="W14" s="106">
        <v>621.15</v>
      </c>
      <c r="X14" s="113">
        <v>0.7</v>
      </c>
      <c r="Y14" s="3"/>
      <c r="Z14" s="4"/>
      <c r="AA14" s="16" t="s">
        <v>10</v>
      </c>
      <c r="AB14" s="136" t="s">
        <v>51</v>
      </c>
      <c r="AC14" s="137"/>
      <c r="AD14" s="112">
        <v>0.999</v>
      </c>
      <c r="AE14" s="112">
        <v>1</v>
      </c>
      <c r="AF14" s="112">
        <v>0.99850000000000005</v>
      </c>
      <c r="AG14" s="112">
        <v>0.995</v>
      </c>
      <c r="AH14" s="112">
        <v>0.99199999999999999</v>
      </c>
      <c r="AI14" s="112">
        <v>0.99</v>
      </c>
      <c r="AJ14" s="112">
        <v>0.98899999999999999</v>
      </c>
      <c r="AK14" s="112">
        <v>0.98880000000000001</v>
      </c>
      <c r="AL14" s="112">
        <v>0.98860000000000003</v>
      </c>
      <c r="AM14" s="112">
        <v>0.98839999999999995</v>
      </c>
      <c r="AN14" s="112">
        <v>0.98819999999999997</v>
      </c>
      <c r="AO14" s="112">
        <v>0.98799999999999999</v>
      </c>
      <c r="AP14" s="112">
        <v>0.98780000000000001</v>
      </c>
      <c r="AQ14" s="112">
        <v>0.98760000000000003</v>
      </c>
      <c r="AR14" s="112">
        <v>0.98740000000000006</v>
      </c>
      <c r="AS14" s="112">
        <v>0.98719999999999997</v>
      </c>
      <c r="AT14" s="112">
        <v>0.98699999999999999</v>
      </c>
      <c r="AU14" s="112">
        <v>0.98680000000000001</v>
      </c>
      <c r="AV14" s="112">
        <v>0.98660000000000003</v>
      </c>
      <c r="AW14" s="112">
        <v>0.98640000000000005</v>
      </c>
      <c r="AX14" s="112">
        <v>0.98619999999999997</v>
      </c>
      <c r="AY14" s="112">
        <v>0.98599999999999999</v>
      </c>
      <c r="AZ14" s="112">
        <v>0.98580000000000001</v>
      </c>
      <c r="BA14" s="112">
        <v>0.98560000000000003</v>
      </c>
      <c r="BB14" s="112">
        <v>0.98540000000000005</v>
      </c>
      <c r="BC14" s="112">
        <v>0.98519999999999996</v>
      </c>
      <c r="BD14" s="112">
        <v>0.98499999999999999</v>
      </c>
      <c r="BE14" s="112">
        <v>0.98480000000000001</v>
      </c>
      <c r="BF14" s="112">
        <v>0.98299999999999998</v>
      </c>
      <c r="BG14" s="112">
        <v>0.98</v>
      </c>
      <c r="BH14" s="112">
        <v>0.96</v>
      </c>
      <c r="BI14" s="112">
        <v>0.92</v>
      </c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</row>
    <row r="15" spans="1:80" x14ac:dyDescent="0.25">
      <c r="A15" s="1"/>
      <c r="B15" s="33" t="s">
        <v>8</v>
      </c>
      <c r="C15" s="104">
        <v>2.9536260511643615</v>
      </c>
      <c r="D15" s="17">
        <f>C15/C14-1</f>
        <v>-6.0000000000000164E-2</v>
      </c>
      <c r="E15" s="15">
        <f t="shared" si="0"/>
        <v>0.95951999999999982</v>
      </c>
      <c r="F15" s="100">
        <v>3.0782329197560885</v>
      </c>
      <c r="G15" s="18">
        <f>F15/F14-1</f>
        <v>-6.0000000000000053E-2</v>
      </c>
      <c r="H15" s="1"/>
      <c r="I15" s="2"/>
      <c r="J15" s="33" t="s">
        <v>8</v>
      </c>
      <c r="K15" s="101">
        <v>1.8</v>
      </c>
      <c r="L15" s="17">
        <f t="shared" ref="L15" si="5">K15/K14-1</f>
        <v>0.38461538461538458</v>
      </c>
      <c r="M15" s="15">
        <f t="shared" si="1"/>
        <v>0.81818181818181812</v>
      </c>
      <c r="N15" s="102">
        <v>2.2000000000000002</v>
      </c>
      <c r="O15" s="18">
        <f t="shared" ref="O15" si="6">N15/N14-1</f>
        <v>0.46666666666666679</v>
      </c>
      <c r="P15" s="2"/>
      <c r="Q15" s="3"/>
      <c r="R15" s="33" t="s">
        <v>8</v>
      </c>
      <c r="S15" s="106">
        <v>213.15</v>
      </c>
      <c r="T15" s="113">
        <v>0.7</v>
      </c>
      <c r="U15" s="106">
        <v>335.15</v>
      </c>
      <c r="V15" s="113">
        <v>1.1759999999999999</v>
      </c>
      <c r="W15" s="106">
        <v>613.15</v>
      </c>
      <c r="X15" s="113">
        <v>0.7</v>
      </c>
      <c r="Y15" s="3"/>
      <c r="Z15" s="4"/>
      <c r="AA15" s="19" t="s">
        <v>11</v>
      </c>
      <c r="AB15" s="136" t="s">
        <v>51</v>
      </c>
      <c r="AC15" s="137"/>
      <c r="AD15" s="112">
        <v>0.999</v>
      </c>
      <c r="AE15" s="112">
        <v>1</v>
      </c>
      <c r="AF15" s="112">
        <v>0.99850000000000005</v>
      </c>
      <c r="AG15" s="112">
        <v>0.995</v>
      </c>
      <c r="AH15" s="112">
        <v>0.99199999999999999</v>
      </c>
      <c r="AI15" s="112">
        <v>0.99</v>
      </c>
      <c r="AJ15" s="112">
        <v>0.98899999999999999</v>
      </c>
      <c r="AK15" s="112">
        <v>0.98880000000000001</v>
      </c>
      <c r="AL15" s="112">
        <v>0.98860000000000003</v>
      </c>
      <c r="AM15" s="112">
        <v>0.98839999999999995</v>
      </c>
      <c r="AN15" s="112">
        <v>0.98819999999999997</v>
      </c>
      <c r="AO15" s="112">
        <v>0.98799999999999999</v>
      </c>
      <c r="AP15" s="112">
        <v>0.98780000000000001</v>
      </c>
      <c r="AQ15" s="112">
        <v>0.98760000000000003</v>
      </c>
      <c r="AR15" s="112">
        <v>0.98740000000000006</v>
      </c>
      <c r="AS15" s="112">
        <v>0.98719999999999997</v>
      </c>
      <c r="AT15" s="112">
        <v>0.98699999999999999</v>
      </c>
      <c r="AU15" s="112">
        <v>0.98680000000000001</v>
      </c>
      <c r="AV15" s="112">
        <v>0.98660000000000003</v>
      </c>
      <c r="AW15" s="112">
        <v>0.98640000000000005</v>
      </c>
      <c r="AX15" s="112">
        <v>0.98619999999999997</v>
      </c>
      <c r="AY15" s="112">
        <v>0.98599999999999999</v>
      </c>
      <c r="AZ15" s="112">
        <v>0.98580000000000001</v>
      </c>
      <c r="BA15" s="112">
        <v>0.98560000000000003</v>
      </c>
      <c r="BB15" s="112">
        <v>0.98540000000000005</v>
      </c>
      <c r="BC15" s="112">
        <v>0.98519999999999996</v>
      </c>
      <c r="BD15" s="112">
        <v>0.98499999999999999</v>
      </c>
      <c r="BE15" s="112">
        <v>0.98480000000000001</v>
      </c>
      <c r="BF15" s="112">
        <v>0.98299999999999998</v>
      </c>
      <c r="BG15" s="112">
        <v>0.98</v>
      </c>
      <c r="BH15" s="112">
        <v>0.97</v>
      </c>
      <c r="BI15" s="112">
        <v>0.95</v>
      </c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</row>
    <row r="16" spans="1:80" ht="15.75" thickBot="1" x14ac:dyDescent="0.3">
      <c r="A16" s="1"/>
      <c r="B16" s="1"/>
      <c r="C16" s="1"/>
      <c r="D16" s="1"/>
      <c r="E16" s="1"/>
      <c r="F16" s="1"/>
      <c r="G16" s="1"/>
      <c r="H16" s="1"/>
      <c r="I16" s="2"/>
      <c r="J16" s="2"/>
      <c r="K16" s="2"/>
      <c r="L16" s="2"/>
      <c r="M16" s="2"/>
      <c r="N16" s="2"/>
      <c r="O16" s="2"/>
      <c r="P16" s="2"/>
      <c r="Q16" s="3"/>
      <c r="R16" s="3"/>
      <c r="S16" s="3"/>
      <c r="T16" s="3"/>
      <c r="U16" s="3"/>
      <c r="V16" s="3"/>
      <c r="W16" s="3"/>
      <c r="X16" s="3"/>
      <c r="Y16" s="3"/>
      <c r="Z16" s="4"/>
      <c r="AA16" s="132" t="s">
        <v>49</v>
      </c>
      <c r="AB16" s="133"/>
      <c r="AC16" s="134"/>
      <c r="AD16" s="107">
        <f>AD14-AD15</f>
        <v>0</v>
      </c>
      <c r="AE16" s="107">
        <f t="shared" ref="AE16:BI16" si="7">AE14-AE15</f>
        <v>0</v>
      </c>
      <c r="AF16" s="107">
        <f t="shared" si="7"/>
        <v>0</v>
      </c>
      <c r="AG16" s="107">
        <f t="shared" si="7"/>
        <v>0</v>
      </c>
      <c r="AH16" s="107">
        <f t="shared" si="7"/>
        <v>0</v>
      </c>
      <c r="AI16" s="107">
        <f t="shared" si="7"/>
        <v>0</v>
      </c>
      <c r="AJ16" s="107">
        <f t="shared" si="7"/>
        <v>0</v>
      </c>
      <c r="AK16" s="107">
        <f t="shared" si="7"/>
        <v>0</v>
      </c>
      <c r="AL16" s="107">
        <f t="shared" si="7"/>
        <v>0</v>
      </c>
      <c r="AM16" s="107">
        <f t="shared" si="7"/>
        <v>0</v>
      </c>
      <c r="AN16" s="107">
        <f t="shared" si="7"/>
        <v>0</v>
      </c>
      <c r="AO16" s="107">
        <f t="shared" si="7"/>
        <v>0</v>
      </c>
      <c r="AP16" s="107">
        <f t="shared" si="7"/>
        <v>0</v>
      </c>
      <c r="AQ16" s="107">
        <f t="shared" si="7"/>
        <v>0</v>
      </c>
      <c r="AR16" s="107">
        <f t="shared" si="7"/>
        <v>0</v>
      </c>
      <c r="AS16" s="107">
        <f t="shared" si="7"/>
        <v>0</v>
      </c>
      <c r="AT16" s="107">
        <f t="shared" si="7"/>
        <v>0</v>
      </c>
      <c r="AU16" s="107">
        <f t="shared" si="7"/>
        <v>0</v>
      </c>
      <c r="AV16" s="107">
        <f t="shared" si="7"/>
        <v>0</v>
      </c>
      <c r="AW16" s="107">
        <f t="shared" si="7"/>
        <v>0</v>
      </c>
      <c r="AX16" s="107">
        <f t="shared" si="7"/>
        <v>0</v>
      </c>
      <c r="AY16" s="107">
        <f t="shared" si="7"/>
        <v>0</v>
      </c>
      <c r="AZ16" s="107">
        <f t="shared" si="7"/>
        <v>0</v>
      </c>
      <c r="BA16" s="107">
        <f t="shared" si="7"/>
        <v>0</v>
      </c>
      <c r="BB16" s="107">
        <f t="shared" si="7"/>
        <v>0</v>
      </c>
      <c r="BC16" s="107">
        <f t="shared" si="7"/>
        <v>0</v>
      </c>
      <c r="BD16" s="107">
        <f t="shared" si="7"/>
        <v>0</v>
      </c>
      <c r="BE16" s="107">
        <f t="shared" si="7"/>
        <v>0</v>
      </c>
      <c r="BF16" s="107">
        <f t="shared" si="7"/>
        <v>0</v>
      </c>
      <c r="BG16" s="107">
        <f t="shared" si="7"/>
        <v>0</v>
      </c>
      <c r="BH16" s="107">
        <f t="shared" si="7"/>
        <v>-1.0000000000000009E-2</v>
      </c>
      <c r="BI16" s="107">
        <f t="shared" si="7"/>
        <v>-2.9999999999999916E-2</v>
      </c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</row>
    <row r="17" spans="1:80" ht="15.75" thickBot="1" x14ac:dyDescent="0.3">
      <c r="A17" s="1"/>
      <c r="B17" s="6" t="s">
        <v>1</v>
      </c>
      <c r="C17" s="126" t="s">
        <v>14</v>
      </c>
      <c r="D17" s="127"/>
      <c r="E17" s="1"/>
      <c r="F17" s="1"/>
      <c r="G17" s="1"/>
      <c r="H17" s="1"/>
      <c r="I17" s="2"/>
      <c r="J17" s="6" t="s">
        <v>1</v>
      </c>
      <c r="K17" s="126" t="s">
        <v>20</v>
      </c>
      <c r="L17" s="127"/>
      <c r="M17" s="2"/>
      <c r="N17" s="2"/>
      <c r="O17" s="2"/>
      <c r="P17" s="2"/>
      <c r="Q17" s="3"/>
      <c r="R17" s="3"/>
      <c r="S17" s="3"/>
      <c r="T17" s="3"/>
      <c r="U17" s="3"/>
      <c r="V17" s="3"/>
      <c r="W17" s="3"/>
      <c r="X17" s="3"/>
      <c r="Y17" s="3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</row>
    <row r="18" spans="1:80" ht="15.75" thickBot="1" x14ac:dyDescent="0.3">
      <c r="A18" s="1"/>
      <c r="B18" s="1"/>
      <c r="C18" s="1"/>
      <c r="D18" s="1"/>
      <c r="E18" s="1"/>
      <c r="F18" s="1"/>
      <c r="G18" s="1"/>
      <c r="H18" s="1"/>
      <c r="I18" s="2"/>
      <c r="J18" s="2"/>
      <c r="K18" s="2"/>
      <c r="L18" s="2"/>
      <c r="M18" s="2"/>
      <c r="N18" s="2"/>
      <c r="O18" s="2"/>
      <c r="P18" s="2"/>
      <c r="Q18" s="3"/>
      <c r="R18" s="139" t="s">
        <v>41</v>
      </c>
      <c r="S18" s="139"/>
      <c r="T18" s="3"/>
      <c r="U18" s="3"/>
      <c r="V18" s="3"/>
      <c r="W18" s="3"/>
      <c r="X18" s="3"/>
      <c r="Y18" s="3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  <c r="AY18" s="4"/>
      <c r="AZ18" s="4"/>
      <c r="BA18" s="4"/>
      <c r="BB18" s="4"/>
      <c r="BC18" s="4"/>
      <c r="BD18" s="4"/>
      <c r="BE18" s="4"/>
      <c r="BF18" s="4"/>
      <c r="BG18" s="4"/>
      <c r="BH18" s="4"/>
      <c r="BI18" s="4"/>
      <c r="BJ18" s="4"/>
      <c r="BK18" s="4"/>
      <c r="BL18" s="4"/>
      <c r="BM18" s="4"/>
      <c r="BN18" s="4"/>
      <c r="BO18" s="4"/>
      <c r="BP18" s="4"/>
      <c r="BQ18" s="4"/>
      <c r="BR18" s="4"/>
      <c r="BS18" s="4"/>
      <c r="BT18" s="4"/>
      <c r="BU18" s="4"/>
      <c r="BV18" s="4"/>
      <c r="BW18" s="4"/>
      <c r="BX18" s="4"/>
      <c r="BY18" s="4"/>
      <c r="BZ18" s="4"/>
      <c r="CA18" s="4"/>
      <c r="CB18" s="4"/>
    </row>
    <row r="19" spans="1:80" ht="15.75" thickBot="1" x14ac:dyDescent="0.3">
      <c r="A19" s="1"/>
      <c r="B19" s="1"/>
      <c r="C19" s="7" t="s">
        <v>10</v>
      </c>
      <c r="D19" s="1"/>
      <c r="E19" s="8" t="s">
        <v>13</v>
      </c>
      <c r="F19" s="9" t="s">
        <v>11</v>
      </c>
      <c r="G19" s="1"/>
      <c r="H19" s="1"/>
      <c r="I19" s="2"/>
      <c r="J19" s="2"/>
      <c r="K19" s="7" t="s">
        <v>10</v>
      </c>
      <c r="L19" s="2"/>
      <c r="M19" s="8" t="s">
        <v>13</v>
      </c>
      <c r="N19" s="9" t="s">
        <v>11</v>
      </c>
      <c r="O19" s="2"/>
      <c r="P19" s="2"/>
      <c r="Q19" s="3"/>
      <c r="R19" s="3"/>
      <c r="S19" s="3"/>
      <c r="T19" s="3"/>
      <c r="U19" s="3"/>
      <c r="V19" s="3"/>
      <c r="W19" s="3"/>
      <c r="X19" s="3"/>
      <c r="Y19" s="3"/>
      <c r="Z19" s="4"/>
      <c r="AA19" s="6" t="s">
        <v>1</v>
      </c>
      <c r="AB19" s="126" t="s">
        <v>50</v>
      </c>
      <c r="AC19" s="131"/>
      <c r="AD19" s="127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  <c r="AY19" s="4"/>
      <c r="AZ19" s="4"/>
      <c r="BA19" s="4"/>
      <c r="BB19" s="4"/>
      <c r="BC19" s="4"/>
      <c r="BD19" s="4"/>
      <c r="BE19" s="4"/>
      <c r="BF19" s="4"/>
      <c r="BG19" s="4"/>
      <c r="BH19" s="4"/>
      <c r="BI19" s="4"/>
      <c r="BJ19" s="4"/>
      <c r="BK19" s="4"/>
      <c r="BL19" s="4"/>
      <c r="BM19" s="4"/>
      <c r="BN19" s="4"/>
      <c r="BO19" s="4"/>
      <c r="BP19" s="4"/>
      <c r="BQ19" s="4"/>
      <c r="BR19" s="4"/>
      <c r="BS19" s="4"/>
      <c r="BT19" s="4"/>
      <c r="BU19" s="4"/>
      <c r="BV19" s="4"/>
      <c r="BW19" s="4"/>
      <c r="BX19" s="4"/>
      <c r="BY19" s="4"/>
      <c r="BZ19" s="4"/>
      <c r="CA19" s="4"/>
      <c r="CB19" s="4"/>
    </row>
    <row r="20" spans="1:80" x14ac:dyDescent="0.25">
      <c r="A20" s="1"/>
      <c r="B20" s="1"/>
      <c r="C20" s="1"/>
      <c r="D20" s="1"/>
      <c r="E20" s="1"/>
      <c r="F20" s="1"/>
      <c r="G20" s="1"/>
      <c r="H20" s="1"/>
      <c r="I20" s="2"/>
      <c r="J20" s="2"/>
      <c r="K20" s="2"/>
      <c r="L20" s="2"/>
      <c r="M20" s="2"/>
      <c r="N20" s="2"/>
      <c r="O20" s="2"/>
      <c r="P20" s="2"/>
      <c r="Q20" s="3"/>
      <c r="R20" s="3"/>
      <c r="S20" s="10" t="s">
        <v>35</v>
      </c>
      <c r="T20" s="11" t="s">
        <v>36</v>
      </c>
      <c r="U20" s="8" t="s">
        <v>34</v>
      </c>
      <c r="V20" s="12" t="s">
        <v>37</v>
      </c>
      <c r="W20" s="13" t="s">
        <v>38</v>
      </c>
      <c r="X20" s="14" t="s">
        <v>39</v>
      </c>
      <c r="Y20" s="3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4"/>
      <c r="AY20" s="4"/>
      <c r="AZ20" s="4"/>
      <c r="BA20" s="4"/>
      <c r="BB20" s="4"/>
      <c r="BC20" s="4"/>
      <c r="BD20" s="4"/>
      <c r="BE20" s="4"/>
      <c r="BF20" s="4"/>
      <c r="BG20" s="4"/>
      <c r="BH20" s="4"/>
      <c r="BI20" s="4"/>
      <c r="BJ20" s="4"/>
      <c r="BK20" s="4"/>
      <c r="BL20" s="4"/>
      <c r="BM20" s="4"/>
      <c r="BN20" s="4"/>
      <c r="BO20" s="4"/>
      <c r="BP20" s="4"/>
      <c r="BQ20" s="4"/>
      <c r="BR20" s="4"/>
      <c r="BS20" s="4"/>
      <c r="BT20" s="4"/>
      <c r="BU20" s="4"/>
      <c r="BV20" s="4"/>
      <c r="BW20" s="4"/>
      <c r="BX20" s="4"/>
      <c r="BY20" s="4"/>
      <c r="BZ20" s="4"/>
      <c r="CA20" s="4"/>
      <c r="CB20" s="4"/>
    </row>
    <row r="21" spans="1:80" x14ac:dyDescent="0.25">
      <c r="A21" s="1"/>
      <c r="B21" s="20" t="s">
        <v>100</v>
      </c>
      <c r="C21" s="104">
        <v>2.3610186792508032</v>
      </c>
      <c r="D21" s="39" t="s">
        <v>12</v>
      </c>
      <c r="E21" s="15">
        <f t="shared" ref="E20:E26" si="8">C21/F21</f>
        <v>0.9626300000000001</v>
      </c>
      <c r="F21" s="100">
        <v>2.4526751495910193</v>
      </c>
      <c r="G21" s="39" t="s">
        <v>12</v>
      </c>
      <c r="H21" s="1"/>
      <c r="I21" s="2"/>
      <c r="J21" s="20" t="s">
        <v>100</v>
      </c>
      <c r="K21" s="101">
        <v>0.20861739130434787</v>
      </c>
      <c r="L21" s="39" t="s">
        <v>12</v>
      </c>
      <c r="M21" s="115">
        <f t="shared" ref="M21:M26" si="9">K21/N21</f>
        <v>0.74229902689228711</v>
      </c>
      <c r="N21" s="102">
        <v>0.28104225352112677</v>
      </c>
      <c r="O21" s="39" t="s">
        <v>12</v>
      </c>
      <c r="P21" s="2"/>
      <c r="Q21" s="3"/>
      <c r="R21" s="3"/>
      <c r="S21" s="3"/>
      <c r="T21" s="3"/>
      <c r="U21" s="3"/>
      <c r="V21" s="3"/>
      <c r="W21" s="3"/>
      <c r="X21" s="3"/>
      <c r="Y21" s="3"/>
      <c r="Z21" s="4"/>
      <c r="AA21" s="4"/>
      <c r="AB21" s="4"/>
      <c r="AC21" s="4"/>
      <c r="AD21" s="39">
        <v>1</v>
      </c>
      <c r="AE21" s="39">
        <v>2</v>
      </c>
      <c r="AF21" s="39">
        <v>3</v>
      </c>
      <c r="AG21" s="39">
        <v>4</v>
      </c>
      <c r="AH21" s="39">
        <v>5</v>
      </c>
      <c r="AI21" s="39">
        <v>6</v>
      </c>
      <c r="AJ21" s="39">
        <v>7</v>
      </c>
      <c r="AK21" s="39">
        <v>8</v>
      </c>
      <c r="AL21" s="39">
        <v>9</v>
      </c>
      <c r="AM21" s="39">
        <v>10</v>
      </c>
      <c r="AN21" s="39">
        <v>11</v>
      </c>
      <c r="AO21" s="39">
        <v>12</v>
      </c>
      <c r="AP21" s="39">
        <v>13</v>
      </c>
      <c r="AQ21" s="39">
        <v>14</v>
      </c>
      <c r="AR21" s="39">
        <v>15</v>
      </c>
      <c r="AS21" s="39">
        <v>16</v>
      </c>
      <c r="AT21" s="39">
        <v>17</v>
      </c>
      <c r="AU21" s="39">
        <v>18</v>
      </c>
      <c r="AV21" s="39">
        <v>19</v>
      </c>
      <c r="AW21" s="39">
        <v>20</v>
      </c>
      <c r="AX21" s="39">
        <v>21</v>
      </c>
      <c r="AY21" s="39">
        <v>22</v>
      </c>
      <c r="AZ21" s="39">
        <v>23</v>
      </c>
      <c r="BA21" s="39">
        <v>24</v>
      </c>
      <c r="BB21" s="39">
        <v>25</v>
      </c>
      <c r="BC21" s="39">
        <v>26</v>
      </c>
      <c r="BD21" s="39">
        <v>27</v>
      </c>
      <c r="BE21" s="39">
        <v>28</v>
      </c>
      <c r="BF21" s="39">
        <v>29</v>
      </c>
      <c r="BG21" s="39">
        <v>30</v>
      </c>
      <c r="BH21" s="39">
        <v>31</v>
      </c>
      <c r="BI21" s="39">
        <v>32</v>
      </c>
      <c r="BJ21" s="4"/>
      <c r="BK21" s="4"/>
      <c r="BL21" s="4"/>
      <c r="BM21" s="4"/>
      <c r="BN21" s="4"/>
      <c r="BO21" s="4"/>
      <c r="BP21" s="4"/>
      <c r="BQ21" s="4"/>
      <c r="BR21" s="4"/>
      <c r="BS21" s="4"/>
      <c r="BT21" s="4"/>
      <c r="BU21" s="4"/>
      <c r="BV21" s="4"/>
      <c r="BW21" s="4"/>
      <c r="BX21" s="4"/>
      <c r="BY21" s="4"/>
      <c r="BZ21" s="4"/>
      <c r="CA21" s="4"/>
      <c r="CB21" s="4"/>
    </row>
    <row r="22" spans="1:80" x14ac:dyDescent="0.25">
      <c r="A22" s="1"/>
      <c r="B22" s="20" t="s">
        <v>99</v>
      </c>
      <c r="C22" s="104">
        <v>2.439640601269855</v>
      </c>
      <c r="D22" s="17">
        <f>C22/C21-1</f>
        <v>3.3300000000000107E-2</v>
      </c>
      <c r="E22" s="15">
        <f t="shared" si="8"/>
        <v>0.96262999999999999</v>
      </c>
      <c r="F22" s="100">
        <v>2.5343492320724006</v>
      </c>
      <c r="G22" s="18">
        <f t="shared" ref="G22:G24" si="10">F22/F21-1</f>
        <v>3.3300000000000107E-2</v>
      </c>
      <c r="H22" s="1"/>
      <c r="I22" s="2"/>
      <c r="J22" s="20" t="s">
        <v>99</v>
      </c>
      <c r="K22" s="101">
        <v>0.23991000000000001</v>
      </c>
      <c r="L22" s="114">
        <f t="shared" ref="L22:L24" si="11">K22/K21-1</f>
        <v>0.14999999999999991</v>
      </c>
      <c r="M22" s="115">
        <f t="shared" si="9"/>
        <v>0.80154355016538037</v>
      </c>
      <c r="N22" s="102">
        <v>0.29931000000000002</v>
      </c>
      <c r="O22" s="18">
        <f t="shared" ref="O22:O24" si="12">N22/N21-1</f>
        <v>6.4999999999999947E-2</v>
      </c>
      <c r="P22" s="2"/>
      <c r="Q22" s="3"/>
      <c r="R22" s="20" t="s">
        <v>100</v>
      </c>
      <c r="S22" s="56">
        <f t="shared" ref="S22:U27" si="13">S10-273.15</f>
        <v>0</v>
      </c>
      <c r="T22" s="57">
        <v>0.7</v>
      </c>
      <c r="U22" s="56">
        <f t="shared" si="13"/>
        <v>110</v>
      </c>
      <c r="V22" s="57">
        <v>1.1759999999999999</v>
      </c>
      <c r="W22" s="56">
        <f t="shared" ref="W22:W27" si="14">W10-273.15</f>
        <v>404</v>
      </c>
      <c r="X22" s="57">
        <v>0.7</v>
      </c>
      <c r="Y22" s="3"/>
      <c r="Z22" s="4"/>
      <c r="AA22" s="16" t="s">
        <v>10</v>
      </c>
      <c r="AB22" s="132" t="s">
        <v>102</v>
      </c>
      <c r="AC22" s="134"/>
      <c r="AD22" s="112">
        <v>1</v>
      </c>
      <c r="AE22" s="112">
        <v>0.999</v>
      </c>
      <c r="AF22" s="112">
        <v>0.998</v>
      </c>
      <c r="AG22" s="112">
        <v>0.997</v>
      </c>
      <c r="AH22" s="112">
        <v>0.996</v>
      </c>
      <c r="AI22" s="112">
        <v>0.995</v>
      </c>
      <c r="AJ22" s="112">
        <v>0.99399999999999999</v>
      </c>
      <c r="AK22" s="112">
        <v>0.99299999999999999</v>
      </c>
      <c r="AL22" s="112">
        <v>0.99199999999999999</v>
      </c>
      <c r="AM22" s="112">
        <v>0.99099999999999999</v>
      </c>
      <c r="AN22" s="112">
        <v>0.99</v>
      </c>
      <c r="AO22" s="112">
        <v>0.98899999999999999</v>
      </c>
      <c r="AP22" s="112">
        <v>0.98799999999999999</v>
      </c>
      <c r="AQ22" s="112">
        <v>0.98699999999999999</v>
      </c>
      <c r="AR22" s="112">
        <v>0.98599999999999999</v>
      </c>
      <c r="AS22" s="112">
        <v>0.98499999999999999</v>
      </c>
      <c r="AT22" s="112">
        <v>0.98399999999999999</v>
      </c>
      <c r="AU22" s="112">
        <v>0.98299999999999998</v>
      </c>
      <c r="AV22" s="112">
        <v>0.98199999999999998</v>
      </c>
      <c r="AW22" s="112">
        <v>0.98099999999999998</v>
      </c>
      <c r="AX22" s="112">
        <v>0.98</v>
      </c>
      <c r="AY22" s="112">
        <v>0.97899999999999998</v>
      </c>
      <c r="AZ22" s="112">
        <v>0.97799999999999998</v>
      </c>
      <c r="BA22" s="112">
        <v>0.97699999999999998</v>
      </c>
      <c r="BB22" s="112">
        <v>0.97599999999999998</v>
      </c>
      <c r="BC22" s="112">
        <v>0.97499999999999998</v>
      </c>
      <c r="BD22" s="112">
        <v>0.97399999999999998</v>
      </c>
      <c r="BE22" s="112">
        <v>0.97299999999999998</v>
      </c>
      <c r="BF22" s="112">
        <v>0.96499999999999997</v>
      </c>
      <c r="BG22" s="112">
        <v>0.94499999999999995</v>
      </c>
      <c r="BH22" s="112">
        <v>0.89</v>
      </c>
      <c r="BI22" s="112">
        <v>0.82</v>
      </c>
      <c r="BJ22" s="4"/>
      <c r="BK22" s="4"/>
      <c r="BL22" s="4"/>
      <c r="BM22" s="4"/>
      <c r="BN22" s="4"/>
      <c r="BO22" s="4"/>
      <c r="BP22" s="4"/>
      <c r="BQ22" s="4"/>
      <c r="BR22" s="4"/>
      <c r="BS22" s="4"/>
      <c r="BT22" s="4"/>
      <c r="BU22" s="4"/>
      <c r="BV22" s="4"/>
      <c r="BW22" s="4"/>
      <c r="BX22" s="4"/>
      <c r="BY22" s="4"/>
      <c r="BZ22" s="4"/>
      <c r="CA22" s="4"/>
      <c r="CB22" s="4"/>
    </row>
    <row r="23" spans="1:80" x14ac:dyDescent="0.25">
      <c r="A23" s="1"/>
      <c r="B23" s="20" t="s">
        <v>98</v>
      </c>
      <c r="C23" s="104">
        <v>2.5213685614123955</v>
      </c>
      <c r="D23" s="17">
        <f>C23/C22-1</f>
        <v>3.3500000000000085E-2</v>
      </c>
      <c r="E23" s="15">
        <f t="shared" si="8"/>
        <v>0.9626300000000001</v>
      </c>
      <c r="F23" s="100">
        <v>2.6192499313468263</v>
      </c>
      <c r="G23" s="18">
        <f t="shared" si="10"/>
        <v>3.3500000000000085E-2</v>
      </c>
      <c r="H23" s="1"/>
      <c r="I23" s="2"/>
      <c r="J23" s="20" t="s">
        <v>98</v>
      </c>
      <c r="K23" s="101">
        <v>0.27589649999999999</v>
      </c>
      <c r="L23" s="114">
        <f t="shared" si="11"/>
        <v>0.14999999999999991</v>
      </c>
      <c r="M23" s="115">
        <f t="shared" si="9"/>
        <v>0.8655165095682511</v>
      </c>
      <c r="N23" s="102">
        <v>0.31876515</v>
      </c>
      <c r="O23" s="18">
        <f t="shared" si="12"/>
        <v>6.4999999999999947E-2</v>
      </c>
      <c r="P23" s="2"/>
      <c r="Q23" s="3"/>
      <c r="R23" s="20" t="s">
        <v>99</v>
      </c>
      <c r="S23" s="56">
        <f t="shared" si="13"/>
        <v>-7</v>
      </c>
      <c r="T23" s="57">
        <v>0.7</v>
      </c>
      <c r="U23" s="56">
        <f t="shared" si="13"/>
        <v>101</v>
      </c>
      <c r="V23" s="57">
        <v>1.1759999999999999</v>
      </c>
      <c r="W23" s="56">
        <f t="shared" si="14"/>
        <v>395</v>
      </c>
      <c r="X23" s="57">
        <v>0.7</v>
      </c>
      <c r="Y23" s="3"/>
      <c r="Z23" s="4"/>
      <c r="AA23" s="19" t="s">
        <v>11</v>
      </c>
      <c r="AB23" s="132" t="s">
        <v>102</v>
      </c>
      <c r="AC23" s="134"/>
      <c r="AD23" s="112">
        <v>1</v>
      </c>
      <c r="AE23" s="112">
        <v>0.999</v>
      </c>
      <c r="AF23" s="112">
        <v>0.998</v>
      </c>
      <c r="AG23" s="112">
        <v>0.997</v>
      </c>
      <c r="AH23" s="112">
        <v>0.996</v>
      </c>
      <c r="AI23" s="112">
        <v>0.995</v>
      </c>
      <c r="AJ23" s="112">
        <v>0.99399999999999999</v>
      </c>
      <c r="AK23" s="112">
        <v>0.99299999999999999</v>
      </c>
      <c r="AL23" s="112">
        <v>0.99199999999999999</v>
      </c>
      <c r="AM23" s="112">
        <v>0.99099999999999999</v>
      </c>
      <c r="AN23" s="112">
        <v>0.99</v>
      </c>
      <c r="AO23" s="112">
        <v>0.98899999999999999</v>
      </c>
      <c r="AP23" s="112">
        <v>0.98799999999999999</v>
      </c>
      <c r="AQ23" s="112">
        <v>0.98699999999999999</v>
      </c>
      <c r="AR23" s="112">
        <v>0.98599999999999999</v>
      </c>
      <c r="AS23" s="112">
        <v>0.98499999999999999</v>
      </c>
      <c r="AT23" s="112">
        <v>0.98399999999999999</v>
      </c>
      <c r="AU23" s="112">
        <v>0.98299999999999998</v>
      </c>
      <c r="AV23" s="112">
        <v>0.98199999999999998</v>
      </c>
      <c r="AW23" s="112">
        <v>0.98099999999999998</v>
      </c>
      <c r="AX23" s="112">
        <v>0.98</v>
      </c>
      <c r="AY23" s="112">
        <v>0.97899999999999998</v>
      </c>
      <c r="AZ23" s="112">
        <v>0.97799999999999998</v>
      </c>
      <c r="BA23" s="112">
        <v>0.97699999999999998</v>
      </c>
      <c r="BB23" s="112">
        <v>0.97599999999999998</v>
      </c>
      <c r="BC23" s="112">
        <v>0.97499999999999998</v>
      </c>
      <c r="BD23" s="112">
        <v>0.97399999999999998</v>
      </c>
      <c r="BE23" s="112">
        <v>0.97299999999999998</v>
      </c>
      <c r="BF23" s="112">
        <v>0.96499999999999997</v>
      </c>
      <c r="BG23" s="112">
        <v>0.95499999999999996</v>
      </c>
      <c r="BH23" s="112">
        <v>0.92</v>
      </c>
      <c r="BI23" s="112">
        <v>0.87</v>
      </c>
      <c r="BJ23" s="4"/>
      <c r="BK23" s="4"/>
      <c r="BL23" s="4"/>
      <c r="BM23" s="4"/>
      <c r="BN23" s="4"/>
      <c r="BO23" s="4"/>
      <c r="BP23" s="4"/>
      <c r="BQ23" s="4"/>
      <c r="BR23" s="4"/>
      <c r="BS23" s="4"/>
      <c r="BT23" s="4"/>
      <c r="BU23" s="4"/>
      <c r="BV23" s="4"/>
      <c r="BW23" s="4"/>
      <c r="BX23" s="4"/>
      <c r="BY23" s="4"/>
      <c r="BZ23" s="4"/>
      <c r="CA23" s="4"/>
      <c r="CB23" s="4"/>
    </row>
    <row r="24" spans="1:80" x14ac:dyDescent="0.25">
      <c r="A24" s="1"/>
      <c r="B24" s="1"/>
      <c r="C24" s="1"/>
      <c r="D24" s="1"/>
      <c r="E24" s="1"/>
      <c r="F24" s="1"/>
      <c r="G24" s="1"/>
      <c r="H24" s="1"/>
      <c r="I24" s="2"/>
      <c r="J24" s="2"/>
      <c r="K24" s="2"/>
      <c r="L24" s="2"/>
      <c r="M24" s="2"/>
      <c r="N24" s="2"/>
      <c r="O24" s="2"/>
      <c r="P24" s="2"/>
      <c r="Q24" s="3"/>
      <c r="R24" s="20" t="s">
        <v>98</v>
      </c>
      <c r="S24" s="56">
        <f t="shared" si="13"/>
        <v>-14</v>
      </c>
      <c r="T24" s="57">
        <v>0.7</v>
      </c>
      <c r="U24" s="56">
        <f t="shared" si="13"/>
        <v>92</v>
      </c>
      <c r="V24" s="57">
        <v>1.1759999999999999</v>
      </c>
      <c r="W24" s="56">
        <f t="shared" si="14"/>
        <v>386</v>
      </c>
      <c r="X24" s="57">
        <v>0.7</v>
      </c>
      <c r="Y24" s="3"/>
      <c r="Z24" s="4"/>
      <c r="AA24" s="135" t="s">
        <v>49</v>
      </c>
      <c r="AB24" s="135"/>
      <c r="AC24" s="135"/>
      <c r="AD24" s="107">
        <f>AD22-AD23</f>
        <v>0</v>
      </c>
      <c r="AE24" s="107">
        <f t="shared" ref="AE24:BI24" si="15">AE22-AE23</f>
        <v>0</v>
      </c>
      <c r="AF24" s="107">
        <f t="shared" si="15"/>
        <v>0</v>
      </c>
      <c r="AG24" s="107">
        <f t="shared" si="15"/>
        <v>0</v>
      </c>
      <c r="AH24" s="107">
        <f t="shared" si="15"/>
        <v>0</v>
      </c>
      <c r="AI24" s="107">
        <f t="shared" si="15"/>
        <v>0</v>
      </c>
      <c r="AJ24" s="107">
        <f t="shared" si="15"/>
        <v>0</v>
      </c>
      <c r="AK24" s="107">
        <f t="shared" si="15"/>
        <v>0</v>
      </c>
      <c r="AL24" s="107">
        <f t="shared" si="15"/>
        <v>0</v>
      </c>
      <c r="AM24" s="107">
        <f t="shared" si="15"/>
        <v>0</v>
      </c>
      <c r="AN24" s="107">
        <f t="shared" si="15"/>
        <v>0</v>
      </c>
      <c r="AO24" s="107">
        <f t="shared" si="15"/>
        <v>0</v>
      </c>
      <c r="AP24" s="107">
        <f t="shared" si="15"/>
        <v>0</v>
      </c>
      <c r="AQ24" s="107">
        <f t="shared" si="15"/>
        <v>0</v>
      </c>
      <c r="AR24" s="107">
        <f t="shared" si="15"/>
        <v>0</v>
      </c>
      <c r="AS24" s="107">
        <f t="shared" si="15"/>
        <v>0</v>
      </c>
      <c r="AT24" s="107">
        <f t="shared" si="15"/>
        <v>0</v>
      </c>
      <c r="AU24" s="107">
        <f t="shared" si="15"/>
        <v>0</v>
      </c>
      <c r="AV24" s="107">
        <f t="shared" si="15"/>
        <v>0</v>
      </c>
      <c r="AW24" s="107">
        <f t="shared" si="15"/>
        <v>0</v>
      </c>
      <c r="AX24" s="107">
        <f t="shared" si="15"/>
        <v>0</v>
      </c>
      <c r="AY24" s="107">
        <f t="shared" si="15"/>
        <v>0</v>
      </c>
      <c r="AZ24" s="107">
        <f t="shared" si="15"/>
        <v>0</v>
      </c>
      <c r="BA24" s="107">
        <f t="shared" si="15"/>
        <v>0</v>
      </c>
      <c r="BB24" s="107">
        <f t="shared" si="15"/>
        <v>0</v>
      </c>
      <c r="BC24" s="107">
        <f t="shared" si="15"/>
        <v>0</v>
      </c>
      <c r="BD24" s="107">
        <f t="shared" si="15"/>
        <v>0</v>
      </c>
      <c r="BE24" s="107">
        <f t="shared" si="15"/>
        <v>0</v>
      </c>
      <c r="BF24" s="107">
        <f t="shared" si="15"/>
        <v>0</v>
      </c>
      <c r="BG24" s="107">
        <f t="shared" si="15"/>
        <v>-1.0000000000000009E-2</v>
      </c>
      <c r="BH24" s="107">
        <f t="shared" si="15"/>
        <v>-3.0000000000000027E-2</v>
      </c>
      <c r="BI24" s="107">
        <f t="shared" si="15"/>
        <v>-5.0000000000000044E-2</v>
      </c>
      <c r="BJ24" s="4"/>
      <c r="BK24" s="4"/>
      <c r="BL24" s="4"/>
      <c r="BM24" s="4"/>
      <c r="BN24" s="4"/>
      <c r="BO24" s="4"/>
      <c r="BP24" s="4"/>
      <c r="BQ24" s="4"/>
      <c r="BR24" s="4"/>
      <c r="BS24" s="4"/>
      <c r="BT24" s="4"/>
      <c r="BU24" s="4"/>
      <c r="BV24" s="4"/>
      <c r="BW24" s="4"/>
      <c r="BX24" s="4"/>
      <c r="BY24" s="4"/>
      <c r="BZ24" s="4"/>
      <c r="CA24" s="4"/>
      <c r="CB24" s="4"/>
    </row>
    <row r="25" spans="1:80" x14ac:dyDescent="0.25">
      <c r="A25" s="1"/>
      <c r="B25" s="31" t="s">
        <v>9</v>
      </c>
      <c r="C25" s="104">
        <v>2.1957473717032472</v>
      </c>
      <c r="D25" s="17">
        <f>C25/C21-1</f>
        <v>-6.9999999999999951E-2</v>
      </c>
      <c r="E25" s="15">
        <f t="shared" si="8"/>
        <v>0.9626300000000001</v>
      </c>
      <c r="F25" s="100">
        <v>2.2809878891196482</v>
      </c>
      <c r="G25" s="18">
        <f>F25/F21-1</f>
        <v>-6.999999999999984E-2</v>
      </c>
      <c r="H25" s="1"/>
      <c r="I25" s="2"/>
      <c r="J25" s="31" t="s">
        <v>9</v>
      </c>
      <c r="K25" s="54">
        <v>0.28000000000000003</v>
      </c>
      <c r="L25" s="17">
        <f>K25/K21-1</f>
        <v>0.34216998040932012</v>
      </c>
      <c r="M25" s="15">
        <f t="shared" si="9"/>
        <v>0.80000000000000016</v>
      </c>
      <c r="N25" s="55">
        <v>0.35</v>
      </c>
      <c r="O25" s="18">
        <f>N25/N21-1</f>
        <v>0.2453643379773478</v>
      </c>
      <c r="P25" s="2"/>
      <c r="Q25" s="3"/>
      <c r="R25" s="3"/>
      <c r="S25" s="3"/>
      <c r="T25" s="3"/>
      <c r="U25" s="3"/>
      <c r="V25" s="3"/>
      <c r="W25" s="3"/>
      <c r="X25" s="3"/>
      <c r="Y25" s="3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  <c r="AV25" s="4"/>
      <c r="AW25" s="4"/>
      <c r="AX25" s="4"/>
      <c r="AY25" s="4"/>
      <c r="AZ25" s="4"/>
      <c r="BA25" s="4"/>
      <c r="BB25" s="4"/>
      <c r="BC25" s="4"/>
      <c r="BD25" s="4"/>
      <c r="BE25" s="4"/>
      <c r="BF25" s="4"/>
      <c r="BG25" s="4"/>
      <c r="BH25" s="4"/>
      <c r="BI25" s="4"/>
      <c r="BJ25" s="4"/>
      <c r="BK25" s="4"/>
      <c r="BL25" s="4"/>
      <c r="BM25" s="4"/>
      <c r="BN25" s="4"/>
      <c r="BO25" s="4"/>
      <c r="BP25" s="4"/>
      <c r="BQ25" s="4"/>
      <c r="BR25" s="4"/>
      <c r="BS25" s="4"/>
      <c r="BT25" s="4"/>
      <c r="BU25" s="4"/>
      <c r="BV25" s="4"/>
      <c r="BW25" s="4"/>
      <c r="BX25" s="4"/>
      <c r="BY25" s="4"/>
      <c r="BZ25" s="4"/>
      <c r="CA25" s="4"/>
      <c r="CB25" s="4"/>
    </row>
    <row r="26" spans="1:80" x14ac:dyDescent="0.25">
      <c r="A26" s="1"/>
      <c r="B26" s="33" t="s">
        <v>8</v>
      </c>
      <c r="C26" s="104">
        <v>2.0640025294010522</v>
      </c>
      <c r="D26" s="17">
        <f>C26/C25-1</f>
        <v>-6.0000000000000053E-2</v>
      </c>
      <c r="E26" s="15">
        <f t="shared" si="8"/>
        <v>0.9626300000000001</v>
      </c>
      <c r="F26" s="100">
        <v>2.1441286157724693</v>
      </c>
      <c r="G26" s="18">
        <f t="shared" ref="G26" si="16">F26/F25-1</f>
        <v>-6.0000000000000053E-2</v>
      </c>
      <c r="H26" s="1"/>
      <c r="I26" s="2"/>
      <c r="J26" s="33" t="s">
        <v>8</v>
      </c>
      <c r="K26" s="54">
        <v>0.32</v>
      </c>
      <c r="L26" s="17">
        <f t="shared" ref="L26" si="17">K26/K25-1</f>
        <v>0.14285714285714279</v>
      </c>
      <c r="M26" s="15">
        <f t="shared" si="9"/>
        <v>0.76190476190476197</v>
      </c>
      <c r="N26" s="55">
        <v>0.42</v>
      </c>
      <c r="O26" s="18">
        <f t="shared" ref="O26" si="18">N26/N25-1</f>
        <v>0.19999999999999996</v>
      </c>
      <c r="P26" s="2"/>
      <c r="Q26" s="3"/>
      <c r="R26" s="31" t="s">
        <v>9</v>
      </c>
      <c r="S26" s="56">
        <f t="shared" si="13"/>
        <v>-51.999999999999972</v>
      </c>
      <c r="T26" s="57">
        <v>0.7</v>
      </c>
      <c r="U26" s="56">
        <f t="shared" si="13"/>
        <v>76</v>
      </c>
      <c r="V26" s="57">
        <v>1.1759999999999999</v>
      </c>
      <c r="W26" s="56">
        <f t="shared" si="14"/>
        <v>348</v>
      </c>
      <c r="X26" s="57">
        <v>0.7</v>
      </c>
      <c r="Y26" s="3"/>
      <c r="Z26" s="4"/>
      <c r="AA26" s="4"/>
      <c r="AB26" s="4"/>
      <c r="AC26" s="4"/>
      <c r="AD26" s="39">
        <v>1</v>
      </c>
      <c r="AE26" s="39">
        <v>2</v>
      </c>
      <c r="AF26" s="39">
        <v>3</v>
      </c>
      <c r="AG26" s="39">
        <v>4</v>
      </c>
      <c r="AH26" s="39">
        <v>5</v>
      </c>
      <c r="AI26" s="39">
        <v>6</v>
      </c>
      <c r="AJ26" s="39">
        <v>7</v>
      </c>
      <c r="AK26" s="39">
        <v>8</v>
      </c>
      <c r="AL26" s="39">
        <v>9</v>
      </c>
      <c r="AM26" s="39">
        <v>10</v>
      </c>
      <c r="AN26" s="39">
        <v>11</v>
      </c>
      <c r="AO26" s="39">
        <v>12</v>
      </c>
      <c r="AP26" s="39">
        <v>13</v>
      </c>
      <c r="AQ26" s="39">
        <v>14</v>
      </c>
      <c r="AR26" s="39">
        <v>15</v>
      </c>
      <c r="AS26" s="39">
        <v>16</v>
      </c>
      <c r="AT26" s="39">
        <v>17</v>
      </c>
      <c r="AU26" s="39">
        <v>18</v>
      </c>
      <c r="AV26" s="39">
        <v>19</v>
      </c>
      <c r="AW26" s="39">
        <v>20</v>
      </c>
      <c r="AX26" s="39">
        <v>21</v>
      </c>
      <c r="AY26" s="39">
        <v>22</v>
      </c>
      <c r="AZ26" s="39">
        <v>23</v>
      </c>
      <c r="BA26" s="39">
        <v>24</v>
      </c>
      <c r="BB26" s="39">
        <v>25</v>
      </c>
      <c r="BC26" s="39">
        <v>26</v>
      </c>
      <c r="BD26" s="39">
        <v>27</v>
      </c>
      <c r="BE26" s="39">
        <v>28</v>
      </c>
      <c r="BF26" s="39">
        <v>29</v>
      </c>
      <c r="BG26" s="39">
        <v>30</v>
      </c>
      <c r="BH26" s="39">
        <v>31</v>
      </c>
      <c r="BI26" s="39">
        <v>32</v>
      </c>
      <c r="BJ26" s="4"/>
      <c r="BK26" s="4"/>
      <c r="BL26" s="4"/>
      <c r="BM26" s="4"/>
      <c r="BN26" s="4"/>
      <c r="BO26" s="4"/>
      <c r="BP26" s="4"/>
      <c r="BQ26" s="4"/>
      <c r="BR26" s="4"/>
      <c r="BS26" s="4"/>
      <c r="BT26" s="4"/>
      <c r="BU26" s="4"/>
      <c r="BV26" s="4"/>
      <c r="BW26" s="4"/>
      <c r="BX26" s="4"/>
      <c r="BY26" s="4"/>
      <c r="BZ26" s="4"/>
      <c r="CA26" s="4"/>
      <c r="CB26" s="4"/>
    </row>
    <row r="27" spans="1:80" ht="15.75" thickBot="1" x14ac:dyDescent="0.3">
      <c r="A27" s="1"/>
      <c r="B27" s="1"/>
      <c r="C27" s="1"/>
      <c r="D27" s="1"/>
      <c r="E27" s="1"/>
      <c r="F27" s="1"/>
      <c r="G27" s="1"/>
      <c r="H27" s="1"/>
      <c r="I27" s="2"/>
      <c r="J27" s="2"/>
      <c r="K27" s="2"/>
      <c r="L27" s="2"/>
      <c r="M27" s="2"/>
      <c r="N27" s="2"/>
      <c r="O27" s="2"/>
      <c r="P27" s="2"/>
      <c r="Q27" s="3"/>
      <c r="R27" s="33" t="s">
        <v>8</v>
      </c>
      <c r="S27" s="56">
        <f t="shared" si="13"/>
        <v>-59.999999999999972</v>
      </c>
      <c r="T27" s="57">
        <v>0.7</v>
      </c>
      <c r="U27" s="56">
        <f t="shared" si="13"/>
        <v>62</v>
      </c>
      <c r="V27" s="57">
        <v>1.1759999999999999</v>
      </c>
      <c r="W27" s="56">
        <f t="shared" si="14"/>
        <v>340</v>
      </c>
      <c r="X27" s="57">
        <v>0.7</v>
      </c>
      <c r="Y27" s="3"/>
      <c r="Z27" s="4"/>
      <c r="AA27" s="16" t="s">
        <v>10</v>
      </c>
      <c r="AB27" s="136" t="s">
        <v>51</v>
      </c>
      <c r="AC27" s="137"/>
      <c r="AD27" s="112">
        <v>1</v>
      </c>
      <c r="AE27" s="112">
        <v>0.999</v>
      </c>
      <c r="AF27" s="112">
        <v>0.998</v>
      </c>
      <c r="AG27" s="112">
        <v>0.996</v>
      </c>
      <c r="AH27" s="112">
        <v>0.99399999999999999</v>
      </c>
      <c r="AI27" s="112">
        <v>0.99199999999999999</v>
      </c>
      <c r="AJ27" s="112">
        <v>0.99</v>
      </c>
      <c r="AK27" s="112">
        <v>0.98799999999999999</v>
      </c>
      <c r="AL27" s="112">
        <v>0.98599999999999999</v>
      </c>
      <c r="AM27" s="112">
        <v>0.98399999999999999</v>
      </c>
      <c r="AN27" s="112">
        <v>0.98199999999999998</v>
      </c>
      <c r="AO27" s="112">
        <v>0.98</v>
      </c>
      <c r="AP27" s="112">
        <v>0.97799999999999998</v>
      </c>
      <c r="AQ27" s="112">
        <v>0.97599999999999998</v>
      </c>
      <c r="AR27" s="112">
        <v>0.97399999999999998</v>
      </c>
      <c r="AS27" s="112">
        <v>0.97199999999999998</v>
      </c>
      <c r="AT27" s="112">
        <v>0.97</v>
      </c>
      <c r="AU27" s="112">
        <v>0.96799999999999997</v>
      </c>
      <c r="AV27" s="112">
        <v>0.96599999999999997</v>
      </c>
      <c r="AW27" s="112">
        <v>0.96399999999999997</v>
      </c>
      <c r="AX27" s="112">
        <v>0.96199999999999997</v>
      </c>
      <c r="AY27" s="112">
        <v>0.96</v>
      </c>
      <c r="AZ27" s="112">
        <v>0.95799999999999996</v>
      </c>
      <c r="BA27" s="112">
        <v>0.95599999999999996</v>
      </c>
      <c r="BB27" s="112">
        <v>0.95399999999999996</v>
      </c>
      <c r="BC27" s="112">
        <v>0.95199999999999996</v>
      </c>
      <c r="BD27" s="112">
        <v>0.95</v>
      </c>
      <c r="BE27" s="112">
        <v>0.94499999999999995</v>
      </c>
      <c r="BF27" s="112">
        <v>0.94</v>
      </c>
      <c r="BG27" s="112">
        <v>0.93</v>
      </c>
      <c r="BH27" s="112">
        <v>0.89</v>
      </c>
      <c r="BI27" s="112">
        <v>0.75</v>
      </c>
      <c r="BJ27" s="4"/>
      <c r="BK27" s="4"/>
      <c r="BL27" s="4"/>
      <c r="BM27" s="4"/>
      <c r="BN27" s="4"/>
      <c r="BO27" s="4"/>
      <c r="BP27" s="4"/>
      <c r="BQ27" s="4"/>
      <c r="BR27" s="4"/>
      <c r="BS27" s="4"/>
      <c r="BT27" s="4"/>
      <c r="BU27" s="4"/>
      <c r="BV27" s="4"/>
      <c r="BW27" s="4"/>
      <c r="BX27" s="4"/>
      <c r="BY27" s="4"/>
      <c r="BZ27" s="4"/>
      <c r="CA27" s="4"/>
      <c r="CB27" s="4"/>
    </row>
    <row r="28" spans="1:80" ht="15.75" thickBot="1" x14ac:dyDescent="0.3">
      <c r="A28" s="1"/>
      <c r="B28" s="1"/>
      <c r="C28" s="1"/>
      <c r="D28" s="1"/>
      <c r="E28" s="1"/>
      <c r="F28" s="1"/>
      <c r="G28" s="1"/>
      <c r="H28" s="1"/>
      <c r="I28" s="2"/>
      <c r="J28" s="6" t="s">
        <v>21</v>
      </c>
      <c r="K28" s="126" t="s">
        <v>22</v>
      </c>
      <c r="L28" s="131"/>
      <c r="M28" s="131"/>
      <c r="N28" s="127"/>
      <c r="O28" s="2"/>
      <c r="P28" s="2"/>
      <c r="Q28" s="3"/>
      <c r="R28" s="3"/>
      <c r="S28" s="3"/>
      <c r="T28" s="3"/>
      <c r="U28" s="3"/>
      <c r="V28" s="3"/>
      <c r="W28" s="3"/>
      <c r="X28" s="3"/>
      <c r="Y28" s="3"/>
      <c r="Z28" s="4"/>
      <c r="AA28" s="19" t="s">
        <v>11</v>
      </c>
      <c r="AB28" s="136" t="s">
        <v>51</v>
      </c>
      <c r="AC28" s="137"/>
      <c r="AD28" s="112">
        <v>1</v>
      </c>
      <c r="AE28" s="112">
        <v>0.999</v>
      </c>
      <c r="AF28" s="112">
        <v>0.998</v>
      </c>
      <c r="AG28" s="112">
        <v>0.996</v>
      </c>
      <c r="AH28" s="112">
        <v>0.99399999999999999</v>
      </c>
      <c r="AI28" s="112">
        <v>0.99199999999999999</v>
      </c>
      <c r="AJ28" s="112">
        <v>0.99</v>
      </c>
      <c r="AK28" s="112">
        <v>0.98799999999999999</v>
      </c>
      <c r="AL28" s="112">
        <v>0.98599999999999999</v>
      </c>
      <c r="AM28" s="112">
        <v>0.98399999999999999</v>
      </c>
      <c r="AN28" s="112">
        <v>0.98199999999999998</v>
      </c>
      <c r="AO28" s="112">
        <v>0.98</v>
      </c>
      <c r="AP28" s="112">
        <v>0.97799999999999998</v>
      </c>
      <c r="AQ28" s="112">
        <v>0.97599999999999998</v>
      </c>
      <c r="AR28" s="112">
        <v>0.97399999999999998</v>
      </c>
      <c r="AS28" s="112">
        <v>0.97199999999999998</v>
      </c>
      <c r="AT28" s="112">
        <v>0.97</v>
      </c>
      <c r="AU28" s="112">
        <v>0.96799999999999997</v>
      </c>
      <c r="AV28" s="112">
        <v>0.96599999999999997</v>
      </c>
      <c r="AW28" s="112">
        <v>0.96399999999999997</v>
      </c>
      <c r="AX28" s="112">
        <v>0.96199999999999997</v>
      </c>
      <c r="AY28" s="112">
        <v>0.96</v>
      </c>
      <c r="AZ28" s="112">
        <v>0.95799999999999996</v>
      </c>
      <c r="BA28" s="112">
        <v>0.95599999999999996</v>
      </c>
      <c r="BB28" s="112">
        <v>0.95399999999999996</v>
      </c>
      <c r="BC28" s="112">
        <v>0.95199999999999996</v>
      </c>
      <c r="BD28" s="112">
        <v>0.95</v>
      </c>
      <c r="BE28" s="112">
        <v>0.94499999999999995</v>
      </c>
      <c r="BF28" s="112">
        <v>0.94</v>
      </c>
      <c r="BG28" s="112">
        <v>0.93</v>
      </c>
      <c r="BH28" s="112">
        <v>0.91</v>
      </c>
      <c r="BI28" s="112">
        <v>0.8</v>
      </c>
      <c r="BJ28" s="4"/>
      <c r="BK28" s="4"/>
      <c r="BL28" s="4"/>
      <c r="BM28" s="4"/>
      <c r="BN28" s="4"/>
      <c r="BO28" s="4"/>
      <c r="BP28" s="4"/>
      <c r="BQ28" s="4"/>
      <c r="BR28" s="4"/>
      <c r="BS28" s="4"/>
      <c r="BT28" s="4"/>
      <c r="BU28" s="4"/>
      <c r="BV28" s="4"/>
      <c r="BW28" s="4"/>
      <c r="BX28" s="4"/>
      <c r="BY28" s="4"/>
      <c r="BZ28" s="4"/>
      <c r="CA28" s="4"/>
      <c r="CB28" s="4"/>
    </row>
    <row r="29" spans="1:80" ht="15.75" thickBot="1" x14ac:dyDescent="0.3">
      <c r="A29" s="1"/>
      <c r="B29" s="129" t="s">
        <v>15</v>
      </c>
      <c r="C29" s="138"/>
      <c r="D29" s="138"/>
      <c r="E29" s="130"/>
      <c r="F29" s="22">
        <f>AVERAGE(D10:D12,G10:G12,D21:D23,G21:G23)</f>
        <v>3.3400000000000096E-2</v>
      </c>
      <c r="G29" s="1"/>
      <c r="H29" s="1"/>
      <c r="I29" s="2"/>
      <c r="J29" s="2"/>
      <c r="K29" s="2"/>
      <c r="L29" s="2"/>
      <c r="M29" s="2"/>
      <c r="N29" s="2"/>
      <c r="O29" s="2"/>
      <c r="P29" s="2"/>
      <c r="Q29" s="3"/>
      <c r="R29" s="3"/>
      <c r="S29" s="3"/>
      <c r="T29" s="3"/>
      <c r="U29" s="3"/>
      <c r="V29" s="3"/>
      <c r="W29" s="3"/>
      <c r="X29" s="3"/>
      <c r="Y29" s="3"/>
      <c r="Z29" s="4"/>
      <c r="AA29" s="132" t="s">
        <v>49</v>
      </c>
      <c r="AB29" s="133"/>
      <c r="AC29" s="134"/>
      <c r="AD29" s="107">
        <f>AD27-AD28</f>
        <v>0</v>
      </c>
      <c r="AE29" s="107">
        <f t="shared" ref="AE29:BI29" si="19">AE27-AE28</f>
        <v>0</v>
      </c>
      <c r="AF29" s="107">
        <f t="shared" si="19"/>
        <v>0</v>
      </c>
      <c r="AG29" s="107">
        <f t="shared" si="19"/>
        <v>0</v>
      </c>
      <c r="AH29" s="107">
        <f t="shared" si="19"/>
        <v>0</v>
      </c>
      <c r="AI29" s="107">
        <f t="shared" si="19"/>
        <v>0</v>
      </c>
      <c r="AJ29" s="107">
        <f t="shared" si="19"/>
        <v>0</v>
      </c>
      <c r="AK29" s="107">
        <f t="shared" si="19"/>
        <v>0</v>
      </c>
      <c r="AL29" s="107">
        <f t="shared" si="19"/>
        <v>0</v>
      </c>
      <c r="AM29" s="107">
        <f t="shared" si="19"/>
        <v>0</v>
      </c>
      <c r="AN29" s="107">
        <f t="shared" si="19"/>
        <v>0</v>
      </c>
      <c r="AO29" s="107">
        <f t="shared" si="19"/>
        <v>0</v>
      </c>
      <c r="AP29" s="107">
        <f t="shared" si="19"/>
        <v>0</v>
      </c>
      <c r="AQ29" s="107">
        <f t="shared" si="19"/>
        <v>0</v>
      </c>
      <c r="AR29" s="107">
        <f t="shared" si="19"/>
        <v>0</v>
      </c>
      <c r="AS29" s="107">
        <f t="shared" si="19"/>
        <v>0</v>
      </c>
      <c r="AT29" s="107">
        <f t="shared" si="19"/>
        <v>0</v>
      </c>
      <c r="AU29" s="107">
        <f t="shared" si="19"/>
        <v>0</v>
      </c>
      <c r="AV29" s="107">
        <f t="shared" si="19"/>
        <v>0</v>
      </c>
      <c r="AW29" s="107">
        <f t="shared" si="19"/>
        <v>0</v>
      </c>
      <c r="AX29" s="107">
        <f t="shared" si="19"/>
        <v>0</v>
      </c>
      <c r="AY29" s="107">
        <f t="shared" si="19"/>
        <v>0</v>
      </c>
      <c r="AZ29" s="107">
        <f t="shared" si="19"/>
        <v>0</v>
      </c>
      <c r="BA29" s="107">
        <f t="shared" si="19"/>
        <v>0</v>
      </c>
      <c r="BB29" s="107">
        <f t="shared" si="19"/>
        <v>0</v>
      </c>
      <c r="BC29" s="107">
        <f t="shared" si="19"/>
        <v>0</v>
      </c>
      <c r="BD29" s="107">
        <f t="shared" si="19"/>
        <v>0</v>
      </c>
      <c r="BE29" s="107">
        <f t="shared" si="19"/>
        <v>0</v>
      </c>
      <c r="BF29" s="107">
        <f t="shared" si="19"/>
        <v>0</v>
      </c>
      <c r="BG29" s="107">
        <f t="shared" si="19"/>
        <v>0</v>
      </c>
      <c r="BH29" s="107">
        <f t="shared" si="19"/>
        <v>-2.0000000000000018E-2</v>
      </c>
      <c r="BI29" s="107">
        <f t="shared" si="19"/>
        <v>-5.0000000000000044E-2</v>
      </c>
      <c r="BJ29" s="4"/>
      <c r="BK29" s="4"/>
      <c r="BL29" s="4"/>
      <c r="BM29" s="4"/>
      <c r="BN29" s="4"/>
      <c r="BO29" s="4"/>
      <c r="BP29" s="4"/>
      <c r="BQ29" s="4"/>
      <c r="BR29" s="4"/>
      <c r="BS29" s="4"/>
      <c r="BT29" s="4"/>
      <c r="BU29" s="4"/>
      <c r="BV29" s="4"/>
      <c r="BW29" s="4"/>
      <c r="BX29" s="4"/>
      <c r="BY29" s="4"/>
      <c r="BZ29" s="4"/>
      <c r="CA29" s="4"/>
      <c r="CB29" s="4"/>
    </row>
    <row r="30" spans="1:80" ht="15.75" thickBot="1" x14ac:dyDescent="0.3">
      <c r="A30" s="1"/>
      <c r="B30" s="129" t="s">
        <v>17</v>
      </c>
      <c r="C30" s="138"/>
      <c r="D30" s="138"/>
      <c r="E30" s="130"/>
      <c r="F30" s="22">
        <f>AVERAGE(D14,G14,D25,G25)</f>
        <v>-6.9999999999999923E-2</v>
      </c>
      <c r="G30" s="1"/>
      <c r="H30" s="1"/>
      <c r="I30" s="2"/>
      <c r="J30" s="2"/>
      <c r="K30" s="7" t="s">
        <v>10</v>
      </c>
      <c r="L30" s="2"/>
      <c r="M30" s="8" t="s">
        <v>13</v>
      </c>
      <c r="N30" s="9" t="s">
        <v>11</v>
      </c>
      <c r="O30" s="2"/>
      <c r="P30" s="2"/>
      <c r="Q30" s="3"/>
      <c r="R30" s="3"/>
      <c r="S30" s="3"/>
      <c r="T30" s="3"/>
      <c r="U30" s="3"/>
      <c r="V30" s="3"/>
      <c r="W30" s="3"/>
      <c r="X30" s="3"/>
      <c r="Y30" s="3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4"/>
      <c r="AU30" s="4"/>
      <c r="AV30" s="4"/>
      <c r="AW30" s="4"/>
      <c r="AX30" s="4"/>
      <c r="AY30" s="4"/>
      <c r="AZ30" s="4"/>
      <c r="BA30" s="4"/>
      <c r="BB30" s="4"/>
      <c r="BC30" s="4"/>
      <c r="BD30" s="4"/>
      <c r="BE30" s="4"/>
      <c r="BF30" s="4"/>
      <c r="BG30" s="4"/>
      <c r="BH30" s="4"/>
      <c r="BI30" s="4"/>
      <c r="BJ30" s="4"/>
      <c r="BK30" s="4"/>
      <c r="BL30" s="4"/>
      <c r="BM30" s="4"/>
      <c r="BN30" s="4"/>
      <c r="BO30" s="4"/>
      <c r="BP30" s="4"/>
      <c r="BQ30" s="4"/>
      <c r="BR30" s="4"/>
      <c r="BS30" s="4"/>
      <c r="BT30" s="4"/>
      <c r="BU30" s="4"/>
      <c r="BV30" s="4"/>
      <c r="BW30" s="4"/>
      <c r="BX30" s="4"/>
      <c r="BY30" s="4"/>
      <c r="BZ30" s="4"/>
      <c r="CA30" s="4"/>
      <c r="CB30" s="4"/>
    </row>
    <row r="31" spans="1:80" ht="15.75" thickBot="1" x14ac:dyDescent="0.3">
      <c r="A31" s="1"/>
      <c r="B31" s="129" t="s">
        <v>16</v>
      </c>
      <c r="C31" s="138"/>
      <c r="D31" s="138"/>
      <c r="E31" s="130"/>
      <c r="F31" s="22">
        <f>AVERAGE(D15,G15,D26,G26)</f>
        <v>-6.0000000000000081E-2</v>
      </c>
      <c r="G31" s="1"/>
      <c r="H31" s="1"/>
      <c r="I31" s="2"/>
      <c r="J31" s="2"/>
      <c r="K31" s="2"/>
      <c r="L31" s="2"/>
      <c r="M31" s="2"/>
      <c r="N31" s="2"/>
      <c r="O31" s="2"/>
      <c r="P31" s="2"/>
      <c r="Q31" s="3"/>
      <c r="R31" s="3"/>
      <c r="S31" s="3"/>
      <c r="T31" s="3"/>
      <c r="U31" s="3"/>
      <c r="V31" s="3"/>
      <c r="W31" s="3"/>
      <c r="X31" s="3"/>
      <c r="Y31" s="3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4"/>
      <c r="AU31" s="4"/>
      <c r="AV31" s="4"/>
      <c r="AW31" s="4"/>
      <c r="AX31" s="4"/>
      <c r="AY31" s="4"/>
      <c r="AZ31" s="4"/>
      <c r="BA31" s="4"/>
      <c r="BB31" s="4"/>
      <c r="BC31" s="4"/>
      <c r="BD31" s="4"/>
      <c r="BE31" s="4"/>
      <c r="BF31" s="4"/>
      <c r="BG31" s="4"/>
      <c r="BH31" s="4"/>
      <c r="BI31" s="4"/>
      <c r="BJ31" s="4"/>
      <c r="BK31" s="4"/>
      <c r="BL31" s="4"/>
      <c r="BM31" s="4"/>
      <c r="BN31" s="4"/>
      <c r="BO31" s="4"/>
      <c r="BP31" s="4"/>
      <c r="BQ31" s="4"/>
      <c r="BR31" s="4"/>
      <c r="BS31" s="4"/>
      <c r="BT31" s="4"/>
      <c r="BU31" s="4"/>
      <c r="BV31" s="4"/>
      <c r="BW31" s="4"/>
      <c r="BX31" s="4"/>
      <c r="BY31" s="4"/>
      <c r="BZ31" s="4"/>
      <c r="CA31" s="4"/>
      <c r="CB31" s="4"/>
    </row>
    <row r="32" spans="1:80" x14ac:dyDescent="0.25">
      <c r="A32" s="1"/>
      <c r="B32" s="1"/>
      <c r="C32" s="1"/>
      <c r="D32" s="1"/>
      <c r="E32" s="1"/>
      <c r="F32" s="1"/>
      <c r="G32" s="1"/>
      <c r="H32" s="1"/>
      <c r="I32" s="2"/>
      <c r="J32" s="20" t="s">
        <v>100</v>
      </c>
      <c r="K32" s="101">
        <v>0.61956452173913057</v>
      </c>
      <c r="L32" s="39" t="s">
        <v>12</v>
      </c>
      <c r="M32" s="115">
        <f t="shared" ref="M32:M37" si="20">K32/N32</f>
        <v>0.69338262159083597</v>
      </c>
      <c r="N32" s="102">
        <v>0.89353915492957747</v>
      </c>
      <c r="O32" s="39" t="s">
        <v>12</v>
      </c>
      <c r="P32" s="2"/>
      <c r="Q32" s="3"/>
      <c r="R32" s="3"/>
      <c r="S32" s="3"/>
      <c r="T32" s="3"/>
      <c r="U32" s="3"/>
      <c r="V32" s="3"/>
      <c r="W32" s="3"/>
      <c r="X32" s="3"/>
      <c r="Y32" s="3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  <c r="AO32" s="4"/>
      <c r="AP32" s="4"/>
      <c r="AQ32" s="4"/>
      <c r="AR32" s="4"/>
      <c r="AS32" s="4"/>
      <c r="AT32" s="4"/>
      <c r="AU32" s="4"/>
      <c r="AV32" s="4"/>
      <c r="AW32" s="4"/>
      <c r="AX32" s="4"/>
      <c r="AY32" s="4"/>
      <c r="AZ32" s="4"/>
      <c r="BA32" s="4"/>
      <c r="BB32" s="4"/>
      <c r="BC32" s="4"/>
      <c r="BD32" s="4"/>
      <c r="BE32" s="4"/>
      <c r="BF32" s="4"/>
      <c r="BG32" s="4"/>
      <c r="BH32" s="4"/>
      <c r="BI32" s="4"/>
      <c r="BJ32" s="4"/>
      <c r="BK32" s="4"/>
      <c r="BL32" s="4"/>
      <c r="BM32" s="4"/>
      <c r="BN32" s="4"/>
      <c r="BO32" s="4"/>
      <c r="BP32" s="4"/>
      <c r="BQ32" s="4"/>
      <c r="BR32" s="4"/>
      <c r="BS32" s="4"/>
      <c r="BT32" s="4"/>
      <c r="BU32" s="4"/>
      <c r="BV32" s="4"/>
      <c r="BW32" s="4"/>
      <c r="BX32" s="4"/>
      <c r="BY32" s="4"/>
      <c r="BZ32" s="4"/>
      <c r="CA32" s="4"/>
      <c r="CB32" s="4"/>
    </row>
    <row r="33" spans="1:51" x14ac:dyDescent="0.25">
      <c r="A33" s="1"/>
      <c r="B33" s="1"/>
      <c r="C33" s="1"/>
      <c r="D33" s="1"/>
      <c r="E33" s="1"/>
      <c r="F33" s="1"/>
      <c r="G33" s="1"/>
      <c r="H33" s="1"/>
      <c r="I33" s="2"/>
      <c r="J33" s="20" t="s">
        <v>99</v>
      </c>
      <c r="K33" s="101">
        <v>0.71249920000000011</v>
      </c>
      <c r="L33" s="114">
        <f t="shared" ref="L33:L35" si="21">K33/K32-1</f>
        <v>0.14999999999999991</v>
      </c>
      <c r="M33" s="115">
        <f t="shared" si="20"/>
        <v>0.74872301861921253</v>
      </c>
      <c r="N33" s="102">
        <v>0.9516192</v>
      </c>
      <c r="O33" s="18">
        <f t="shared" ref="O33:O35" si="22">N33/N32-1</f>
        <v>6.4999999999999947E-2</v>
      </c>
      <c r="P33" s="2"/>
      <c r="Q33" s="23"/>
      <c r="R33" s="23"/>
      <c r="S33" s="23"/>
      <c r="T33" s="23"/>
      <c r="U33" s="23"/>
      <c r="V33" s="23"/>
      <c r="W33" s="23"/>
      <c r="X33" s="23"/>
      <c r="Y33" s="23"/>
      <c r="Z33" s="24"/>
      <c r="AA33" s="24"/>
      <c r="AB33" s="24"/>
      <c r="AC33" s="24"/>
      <c r="AD33" s="24"/>
      <c r="AE33" s="24"/>
      <c r="AF33" s="24"/>
      <c r="AG33" s="24"/>
      <c r="AH33" s="24"/>
      <c r="AI33" s="24"/>
      <c r="AJ33" s="24"/>
      <c r="AK33" s="24"/>
      <c r="AL33" s="24"/>
      <c r="AM33" s="25"/>
      <c r="AN33" s="25"/>
      <c r="AO33" s="25"/>
      <c r="AP33" s="25"/>
      <c r="AQ33" s="25"/>
      <c r="AR33" s="25"/>
      <c r="AS33" s="25"/>
      <c r="AT33" s="25"/>
      <c r="AU33" s="25"/>
      <c r="AV33" s="25"/>
      <c r="AW33" s="25"/>
      <c r="AX33" s="25"/>
      <c r="AY33" s="25"/>
    </row>
    <row r="34" spans="1:51" ht="15.75" thickBot="1" x14ac:dyDescent="0.3">
      <c r="A34" s="25"/>
      <c r="B34" s="25"/>
      <c r="C34" s="25"/>
      <c r="D34" s="25"/>
      <c r="E34" s="25"/>
      <c r="F34" s="25"/>
      <c r="G34" s="25"/>
      <c r="H34" s="25"/>
      <c r="I34" s="2"/>
      <c r="J34" s="20" t="s">
        <v>98</v>
      </c>
      <c r="K34" s="101">
        <v>0.81937408000000012</v>
      </c>
      <c r="L34" s="114">
        <f t="shared" si="21"/>
        <v>0.14999999999999991</v>
      </c>
      <c r="M34" s="115">
        <f t="shared" si="20"/>
        <v>0.80848025484703701</v>
      </c>
      <c r="N34" s="102">
        <v>1.013474448</v>
      </c>
      <c r="O34" s="18">
        <f t="shared" si="22"/>
        <v>6.4999999999999947E-2</v>
      </c>
      <c r="P34" s="2"/>
      <c r="Q34" s="23"/>
      <c r="R34" s="23"/>
      <c r="S34" s="23"/>
      <c r="T34" s="23"/>
      <c r="U34" s="23"/>
      <c r="V34" s="23"/>
      <c r="W34" s="23"/>
      <c r="X34" s="23"/>
      <c r="Y34" s="23"/>
      <c r="Z34" s="24"/>
      <c r="AA34" s="24"/>
      <c r="AB34" s="24"/>
      <c r="AC34" s="24"/>
      <c r="AD34" s="24"/>
      <c r="AE34" s="24"/>
      <c r="AF34" s="24"/>
      <c r="AG34" s="24"/>
      <c r="AH34" s="24"/>
      <c r="AI34" s="24"/>
      <c r="AJ34" s="24"/>
      <c r="AK34" s="24"/>
      <c r="AL34" s="24"/>
      <c r="AM34" s="25"/>
      <c r="AN34" s="25"/>
      <c r="AO34" s="25"/>
      <c r="AP34" s="25"/>
      <c r="AQ34" s="25"/>
      <c r="AR34" s="25"/>
      <c r="AS34" s="25"/>
      <c r="AT34" s="25"/>
      <c r="AU34" s="25"/>
      <c r="AV34" s="25"/>
      <c r="AW34" s="25"/>
      <c r="AX34" s="25"/>
      <c r="AY34" s="25"/>
    </row>
    <row r="35" spans="1:51" ht="15.75" thickBot="1" x14ac:dyDescent="0.3">
      <c r="A35" s="25"/>
      <c r="B35" s="129" t="s">
        <v>23</v>
      </c>
      <c r="C35" s="130"/>
      <c r="D35" s="25"/>
      <c r="E35" s="25"/>
      <c r="F35" s="25"/>
      <c r="G35" s="25"/>
      <c r="H35" s="25"/>
      <c r="I35" s="2"/>
      <c r="J35" s="2"/>
      <c r="K35" s="2"/>
      <c r="L35" s="2"/>
      <c r="M35" s="2"/>
      <c r="N35" s="2"/>
      <c r="O35" s="2"/>
      <c r="P35" s="2"/>
      <c r="Q35" s="23"/>
      <c r="R35" s="129" t="s">
        <v>42</v>
      </c>
      <c r="S35" s="130"/>
      <c r="T35" s="23"/>
      <c r="U35" s="132" t="s">
        <v>40</v>
      </c>
      <c r="V35" s="134"/>
      <c r="W35" s="23"/>
      <c r="X35" s="23"/>
      <c r="Y35" s="23"/>
      <c r="Z35" s="24"/>
      <c r="AA35" s="24"/>
      <c r="AB35" s="24"/>
      <c r="AC35" s="24"/>
      <c r="AD35" s="24"/>
      <c r="AE35" s="24"/>
      <c r="AF35" s="24"/>
      <c r="AG35" s="24"/>
      <c r="AH35" s="24"/>
      <c r="AI35" s="24"/>
      <c r="AJ35" s="24"/>
      <c r="AK35" s="24"/>
      <c r="AL35" s="24"/>
      <c r="AM35" s="25"/>
      <c r="AN35" s="129" t="s">
        <v>80</v>
      </c>
      <c r="AO35" s="130"/>
      <c r="AP35" s="25"/>
      <c r="AQ35" s="25"/>
      <c r="AR35" s="25"/>
      <c r="AS35" s="25"/>
      <c r="AT35" s="25"/>
      <c r="AU35" s="7" t="s">
        <v>10</v>
      </c>
      <c r="AV35" s="9" t="s">
        <v>11</v>
      </c>
      <c r="AW35" s="25"/>
      <c r="AX35" s="25"/>
      <c r="AY35" s="25"/>
    </row>
    <row r="36" spans="1:51" x14ac:dyDescent="0.25">
      <c r="A36" s="25"/>
      <c r="B36" s="25"/>
      <c r="C36" s="25"/>
      <c r="D36" s="25"/>
      <c r="E36" s="25"/>
      <c r="F36" s="25"/>
      <c r="G36" s="25"/>
      <c r="H36" s="25"/>
      <c r="I36" s="2"/>
      <c r="J36" s="31" t="s">
        <v>9</v>
      </c>
      <c r="K36" s="101">
        <v>1.3</v>
      </c>
      <c r="L36" s="17">
        <f>K36/K32-1</f>
        <v>1.0982479699626326</v>
      </c>
      <c r="M36" s="15">
        <f t="shared" si="20"/>
        <v>0.8666666666666667</v>
      </c>
      <c r="N36" s="102">
        <v>1.5</v>
      </c>
      <c r="O36" s="18">
        <f>N36/N32-1</f>
        <v>0.67871770556962274</v>
      </c>
      <c r="P36" s="2"/>
      <c r="Q36" s="23"/>
      <c r="R36" s="23"/>
      <c r="S36" s="23"/>
      <c r="T36" s="23"/>
      <c r="U36" s="23"/>
      <c r="V36" s="23"/>
      <c r="W36" s="23"/>
      <c r="X36" s="23"/>
      <c r="Y36" s="23"/>
      <c r="Z36" s="24"/>
      <c r="AA36" s="24"/>
      <c r="AB36" s="24"/>
      <c r="AC36" s="24"/>
      <c r="AD36" s="24"/>
      <c r="AE36" s="24"/>
      <c r="AF36" s="24"/>
      <c r="AG36" s="24"/>
      <c r="AH36" s="24"/>
      <c r="AI36" s="24"/>
      <c r="AJ36" s="24"/>
      <c r="AK36" s="24"/>
      <c r="AL36" s="24"/>
      <c r="AM36" s="25"/>
      <c r="AN36" s="25"/>
      <c r="AO36" s="25"/>
      <c r="AP36" s="25"/>
      <c r="AQ36" s="25"/>
      <c r="AR36" s="25"/>
      <c r="AS36" s="135" t="s">
        <v>102</v>
      </c>
      <c r="AT36" s="135"/>
      <c r="AU36" s="116">
        <v>-0.15</v>
      </c>
      <c r="AV36" s="117">
        <v>-0.15</v>
      </c>
      <c r="AW36" s="25"/>
      <c r="AX36" s="25"/>
      <c r="AY36" s="25"/>
    </row>
    <row r="37" spans="1:51" ht="15.75" thickBot="1" x14ac:dyDescent="0.3">
      <c r="A37" s="25"/>
      <c r="B37" s="25"/>
      <c r="C37" s="25"/>
      <c r="D37" s="25"/>
      <c r="E37" s="25"/>
      <c r="F37" s="25"/>
      <c r="G37" s="25"/>
      <c r="H37" s="25"/>
      <c r="I37" s="2"/>
      <c r="J37" s="33" t="s">
        <v>8</v>
      </c>
      <c r="K37" s="101">
        <v>1.8</v>
      </c>
      <c r="L37" s="17">
        <f t="shared" ref="L37" si="23">K37/K36-1</f>
        <v>0.38461538461538458</v>
      </c>
      <c r="M37" s="15">
        <f t="shared" si="20"/>
        <v>0.81818181818181812</v>
      </c>
      <c r="N37" s="102">
        <v>2.2000000000000002</v>
      </c>
      <c r="O37" s="18">
        <f t="shared" ref="O37" si="24">N37/N36-1</f>
        <v>0.46666666666666679</v>
      </c>
      <c r="P37" s="2"/>
      <c r="Q37" s="23"/>
      <c r="R37" s="23"/>
      <c r="S37" s="23"/>
      <c r="T37" s="23"/>
      <c r="U37" s="23"/>
      <c r="V37" s="23"/>
      <c r="W37" s="23"/>
      <c r="X37" s="23"/>
      <c r="Y37" s="23"/>
      <c r="Z37" s="24"/>
      <c r="AA37" s="24"/>
      <c r="AB37" s="24"/>
      <c r="AC37" s="24"/>
      <c r="AD37" s="24"/>
      <c r="AE37" s="24"/>
      <c r="AF37" s="24"/>
      <c r="AG37" s="24"/>
      <c r="AH37" s="24"/>
      <c r="AI37" s="24"/>
      <c r="AJ37" s="24"/>
      <c r="AK37" s="24"/>
      <c r="AL37" s="24"/>
      <c r="AM37" s="25"/>
      <c r="AN37" s="25"/>
      <c r="AO37" s="25"/>
      <c r="AP37" s="25"/>
      <c r="AQ37" s="25"/>
      <c r="AR37" s="25"/>
      <c r="AS37" s="140" t="s">
        <v>9</v>
      </c>
      <c r="AT37" s="140"/>
      <c r="AU37" s="116">
        <v>0.1</v>
      </c>
      <c r="AV37" s="117">
        <v>0.1</v>
      </c>
      <c r="AW37" s="25"/>
      <c r="AX37" s="25"/>
      <c r="AY37" s="25"/>
    </row>
    <row r="38" spans="1:51" ht="15.75" thickBot="1" x14ac:dyDescent="0.3">
      <c r="A38" s="25"/>
      <c r="B38" s="25"/>
      <c r="C38" s="6" t="s">
        <v>21</v>
      </c>
      <c r="D38" s="126" t="s">
        <v>24</v>
      </c>
      <c r="E38" s="127"/>
      <c r="F38" s="126" t="s">
        <v>25</v>
      </c>
      <c r="G38" s="127"/>
      <c r="H38" s="25"/>
      <c r="I38" s="2"/>
      <c r="J38" s="2"/>
      <c r="K38" s="2"/>
      <c r="L38" s="2"/>
      <c r="M38" s="2"/>
      <c r="N38" s="2"/>
      <c r="O38" s="2"/>
      <c r="P38" s="2"/>
      <c r="Q38" s="23"/>
      <c r="R38" s="6" t="s">
        <v>1</v>
      </c>
      <c r="S38" s="126" t="s">
        <v>43</v>
      </c>
      <c r="T38" s="131"/>
      <c r="U38" s="127"/>
      <c r="V38" s="23"/>
      <c r="W38" s="23"/>
      <c r="X38" s="23"/>
      <c r="Y38" s="23"/>
      <c r="Z38" s="24"/>
      <c r="AA38" s="24"/>
      <c r="AB38" s="24"/>
      <c r="AC38" s="24"/>
      <c r="AD38" s="24"/>
      <c r="AE38" s="24"/>
      <c r="AF38" s="24"/>
      <c r="AG38" s="24"/>
      <c r="AH38" s="24"/>
      <c r="AI38" s="24"/>
      <c r="AJ38" s="24"/>
      <c r="AK38" s="24"/>
      <c r="AL38" s="24"/>
      <c r="AM38" s="25"/>
      <c r="AN38" s="6" t="s">
        <v>1</v>
      </c>
      <c r="AO38" s="126" t="s">
        <v>81</v>
      </c>
      <c r="AP38" s="131"/>
      <c r="AQ38" s="127"/>
      <c r="AR38" s="25"/>
      <c r="AS38" s="141" t="s">
        <v>8</v>
      </c>
      <c r="AT38" s="141"/>
      <c r="AU38" s="116">
        <v>0.12</v>
      </c>
      <c r="AV38" s="117">
        <v>0.12</v>
      </c>
      <c r="AW38" s="25"/>
      <c r="AX38" s="25"/>
      <c r="AY38" s="25"/>
    </row>
    <row r="39" spans="1:51" x14ac:dyDescent="0.25">
      <c r="A39" s="25"/>
      <c r="B39" s="25"/>
      <c r="C39" s="25"/>
      <c r="D39" s="25"/>
      <c r="E39" s="25"/>
      <c r="F39" s="25"/>
      <c r="G39" s="25"/>
      <c r="H39" s="25"/>
      <c r="I39" s="2"/>
      <c r="J39" s="2"/>
      <c r="K39" s="2"/>
      <c r="L39" s="2"/>
      <c r="M39" s="2"/>
      <c r="N39" s="2"/>
      <c r="O39" s="2"/>
      <c r="P39" s="2"/>
      <c r="Q39" s="23"/>
      <c r="R39" s="23"/>
      <c r="S39" s="23"/>
      <c r="T39" s="23"/>
      <c r="U39" s="23"/>
      <c r="V39" s="23"/>
      <c r="W39" s="23"/>
      <c r="X39" s="23"/>
      <c r="Y39" s="23"/>
      <c r="Z39" s="24"/>
      <c r="AA39" s="24"/>
      <c r="AB39" s="24"/>
      <c r="AC39" s="24"/>
      <c r="AD39" s="24"/>
      <c r="AE39" s="24"/>
      <c r="AF39" s="24"/>
      <c r="AG39" s="24"/>
      <c r="AH39" s="24"/>
      <c r="AI39" s="24"/>
      <c r="AJ39" s="24"/>
      <c r="AK39" s="24"/>
      <c r="AL39" s="24"/>
      <c r="AM39" s="25"/>
      <c r="AN39" s="25"/>
      <c r="AO39" s="25"/>
      <c r="AP39" s="25"/>
      <c r="AQ39" s="25"/>
      <c r="AR39" s="25"/>
      <c r="AS39" s="25"/>
      <c r="AT39" s="25"/>
      <c r="AU39" s="25"/>
      <c r="AV39" s="25"/>
      <c r="AW39" s="25"/>
      <c r="AX39" s="25"/>
      <c r="AY39" s="25"/>
    </row>
    <row r="40" spans="1:51" x14ac:dyDescent="0.25">
      <c r="A40" s="25"/>
      <c r="B40" s="25"/>
      <c r="C40" s="26" t="s">
        <v>94</v>
      </c>
      <c r="D40" s="26" t="s">
        <v>95</v>
      </c>
      <c r="E40" s="27" t="s">
        <v>28</v>
      </c>
      <c r="F40" s="28" t="s">
        <v>29</v>
      </c>
      <c r="G40" s="29" t="s">
        <v>30</v>
      </c>
      <c r="H40" s="25"/>
      <c r="I40" s="24"/>
      <c r="J40" s="24"/>
      <c r="K40" s="24"/>
      <c r="L40" s="24"/>
      <c r="M40" s="24"/>
      <c r="N40" s="24"/>
      <c r="O40" s="24"/>
      <c r="P40" s="24"/>
      <c r="Q40" s="23"/>
      <c r="R40" s="23"/>
      <c r="S40" s="23"/>
      <c r="T40" s="23"/>
      <c r="U40" s="23"/>
      <c r="V40" s="23"/>
      <c r="W40" s="23"/>
      <c r="X40" s="23"/>
      <c r="Y40" s="23"/>
      <c r="Z40" s="24"/>
      <c r="AA40" s="24"/>
      <c r="AB40" s="24"/>
      <c r="AC40" s="24"/>
      <c r="AD40" s="24"/>
      <c r="AE40" s="24"/>
      <c r="AF40" s="24"/>
      <c r="AG40" s="24"/>
      <c r="AH40" s="24"/>
      <c r="AI40" s="24"/>
      <c r="AJ40" s="24"/>
      <c r="AK40" s="24"/>
      <c r="AL40" s="24"/>
      <c r="AM40" s="25"/>
      <c r="AN40" s="25"/>
      <c r="AO40" s="25"/>
      <c r="AP40" s="25"/>
      <c r="AQ40" s="25"/>
      <c r="AR40" s="25"/>
      <c r="AS40" s="25"/>
      <c r="AT40" s="25"/>
      <c r="AU40" s="25"/>
      <c r="AV40" s="25"/>
      <c r="AW40" s="25"/>
      <c r="AX40" s="25"/>
      <c r="AY40" s="25"/>
    </row>
    <row r="41" spans="1:51" ht="15.75" thickBot="1" x14ac:dyDescent="0.3">
      <c r="A41" s="25"/>
      <c r="B41" s="20" t="s">
        <v>26</v>
      </c>
      <c r="C41" s="108">
        <v>1220</v>
      </c>
      <c r="D41" s="108">
        <v>900</v>
      </c>
      <c r="E41" s="109">
        <v>0.01</v>
      </c>
      <c r="F41" s="110">
        <v>8000</v>
      </c>
      <c r="G41" s="111">
        <v>12000</v>
      </c>
      <c r="H41" s="25"/>
      <c r="I41" s="24"/>
      <c r="J41" s="24"/>
      <c r="K41" s="24"/>
      <c r="L41" s="24"/>
      <c r="M41" s="24"/>
      <c r="N41" s="24"/>
      <c r="O41" s="24"/>
      <c r="P41" s="24"/>
      <c r="Q41" s="23"/>
      <c r="R41" s="23"/>
      <c r="S41" s="27" t="s">
        <v>44</v>
      </c>
      <c r="T41" s="30" t="s">
        <v>45</v>
      </c>
      <c r="U41" s="23"/>
      <c r="V41" s="27" t="s">
        <v>53</v>
      </c>
      <c r="W41" s="23"/>
      <c r="X41" s="23"/>
      <c r="Y41" s="23"/>
      <c r="Z41" s="24"/>
      <c r="AA41" s="24"/>
      <c r="AB41" s="24"/>
      <c r="AC41" s="24"/>
      <c r="AD41" s="24"/>
      <c r="AE41" s="24"/>
      <c r="AF41" s="24"/>
      <c r="AG41" s="24"/>
      <c r="AH41" s="24"/>
      <c r="AI41" s="24"/>
      <c r="AJ41" s="24"/>
      <c r="AK41" s="24"/>
      <c r="AL41" s="24"/>
      <c r="AM41" s="68"/>
      <c r="AN41" s="68"/>
      <c r="AO41" s="68"/>
      <c r="AP41" s="68"/>
      <c r="AQ41" s="68"/>
      <c r="AR41" s="69"/>
      <c r="AS41" s="69"/>
      <c r="AT41" s="69"/>
      <c r="AU41" s="69"/>
      <c r="AV41" s="69"/>
      <c r="AW41" s="69"/>
      <c r="AX41" s="69"/>
      <c r="AY41" s="69"/>
    </row>
    <row r="42" spans="1:51" ht="15.75" customHeight="1" thickBot="1" x14ac:dyDescent="0.3">
      <c r="A42" s="25"/>
      <c r="B42" s="31" t="s">
        <v>9</v>
      </c>
      <c r="C42" s="108">
        <v>400</v>
      </c>
      <c r="D42" s="108">
        <v>300</v>
      </c>
      <c r="E42" s="109">
        <v>5.0000000000000001E-3</v>
      </c>
      <c r="F42" s="110">
        <v>5000</v>
      </c>
      <c r="G42" s="111">
        <v>10000</v>
      </c>
      <c r="H42" s="25"/>
      <c r="I42" s="24"/>
      <c r="J42" s="129" t="s">
        <v>52</v>
      </c>
      <c r="K42" s="130"/>
      <c r="L42" s="24"/>
      <c r="M42" s="24"/>
      <c r="N42" s="139" t="s">
        <v>61</v>
      </c>
      <c r="O42" s="139"/>
      <c r="P42" s="24"/>
      <c r="Q42" s="23"/>
      <c r="R42" s="20" t="s">
        <v>100</v>
      </c>
      <c r="S42" s="106">
        <v>385.15</v>
      </c>
      <c r="T42" s="106">
        <v>1190</v>
      </c>
      <c r="U42" s="39" t="s">
        <v>12</v>
      </c>
      <c r="V42" s="39">
        <f t="shared" ref="V41:V47" si="25">S42-273.15</f>
        <v>112</v>
      </c>
      <c r="W42" s="39" t="s">
        <v>46</v>
      </c>
      <c r="X42" s="23"/>
      <c r="Y42" s="23"/>
      <c r="Z42" s="24"/>
      <c r="AA42" s="24"/>
      <c r="AB42" s="24"/>
      <c r="AC42" s="24"/>
      <c r="AD42" s="24"/>
      <c r="AE42" s="24"/>
      <c r="AF42" s="24"/>
      <c r="AG42" s="24"/>
      <c r="AH42" s="24"/>
      <c r="AI42" s="24"/>
      <c r="AJ42" s="24"/>
      <c r="AK42" s="24"/>
      <c r="AL42" s="24"/>
      <c r="AM42" s="68"/>
      <c r="AN42" s="68"/>
      <c r="AO42" s="68"/>
      <c r="AP42" s="68"/>
      <c r="AQ42" s="68"/>
      <c r="AR42" s="69"/>
      <c r="AS42" s="69"/>
      <c r="AT42" s="6" t="s">
        <v>1</v>
      </c>
      <c r="AU42" s="126" t="s">
        <v>83</v>
      </c>
      <c r="AV42" s="127"/>
      <c r="AW42" s="69"/>
      <c r="AX42" s="77" t="s">
        <v>40</v>
      </c>
      <c r="AY42" s="69"/>
    </row>
    <row r="43" spans="1:51" ht="15.75" thickBot="1" x14ac:dyDescent="0.3">
      <c r="A43" s="25"/>
      <c r="B43" s="33" t="s">
        <v>8</v>
      </c>
      <c r="C43" s="108">
        <v>200</v>
      </c>
      <c r="D43" s="108">
        <v>150</v>
      </c>
      <c r="E43" s="109">
        <v>4.0000000000000001E-3</v>
      </c>
      <c r="F43" s="110">
        <v>1500</v>
      </c>
      <c r="G43" s="111">
        <v>4000</v>
      </c>
      <c r="H43" s="25"/>
      <c r="I43" s="24"/>
      <c r="J43" s="24"/>
      <c r="K43" s="24"/>
      <c r="L43" s="24"/>
      <c r="M43" s="24"/>
      <c r="N43" s="24"/>
      <c r="O43" s="24"/>
      <c r="P43" s="24"/>
      <c r="Q43" s="23"/>
      <c r="R43" s="20" t="s">
        <v>99</v>
      </c>
      <c r="S43" s="106">
        <v>376.15</v>
      </c>
      <c r="T43" s="106">
        <v>700</v>
      </c>
      <c r="U43" s="18">
        <f t="shared" ref="U43:U45" si="26">-T42/T43+1</f>
        <v>-0.7</v>
      </c>
      <c r="V43" s="39">
        <f t="shared" si="25"/>
        <v>103</v>
      </c>
      <c r="W43" s="32">
        <f t="shared" ref="W43:W45" si="27">V43-V42</f>
        <v>-9</v>
      </c>
      <c r="X43" s="23"/>
      <c r="Y43" s="23"/>
      <c r="Z43" s="24"/>
      <c r="AA43" s="24"/>
      <c r="AB43" s="24"/>
      <c r="AC43" s="24"/>
      <c r="AD43" s="24"/>
      <c r="AE43" s="24"/>
      <c r="AF43" s="24"/>
      <c r="AG43" s="24"/>
      <c r="AH43" s="24"/>
      <c r="AI43" s="24"/>
      <c r="AJ43" s="24"/>
      <c r="AK43" s="24"/>
      <c r="AL43" s="24"/>
      <c r="AM43" s="68"/>
      <c r="AN43" s="6" t="s">
        <v>1</v>
      </c>
      <c r="AO43" s="126" t="s">
        <v>82</v>
      </c>
      <c r="AP43" s="127"/>
      <c r="AQ43" s="68"/>
      <c r="AR43" s="69"/>
      <c r="AS43" s="69"/>
      <c r="AT43" s="69"/>
      <c r="AU43" s="69"/>
      <c r="AV43" s="69"/>
      <c r="AW43" s="69"/>
      <c r="AX43" s="69"/>
      <c r="AY43" s="69"/>
    </row>
    <row r="44" spans="1:51" x14ac:dyDescent="0.25">
      <c r="A44" s="25"/>
      <c r="B44" s="25"/>
      <c r="C44" s="25"/>
      <c r="D44" s="25"/>
      <c r="E44" s="25"/>
      <c r="F44" s="25"/>
      <c r="G44" s="25"/>
      <c r="H44" s="25"/>
      <c r="I44" s="24"/>
      <c r="J44" s="24"/>
      <c r="K44" s="24"/>
      <c r="L44" s="24"/>
      <c r="M44" s="24"/>
      <c r="N44" s="24"/>
      <c r="O44" s="24"/>
      <c r="P44" s="24"/>
      <c r="Q44" s="23"/>
      <c r="R44" s="20" t="s">
        <v>98</v>
      </c>
      <c r="S44" s="106">
        <v>367.15</v>
      </c>
      <c r="T44" s="106">
        <v>418</v>
      </c>
      <c r="U44" s="18">
        <f t="shared" si="26"/>
        <v>-0.67464114832535893</v>
      </c>
      <c r="V44" s="39">
        <f t="shared" si="25"/>
        <v>94</v>
      </c>
      <c r="W44" s="32">
        <f t="shared" si="27"/>
        <v>-9</v>
      </c>
      <c r="X44" s="23"/>
      <c r="Y44" s="23"/>
      <c r="Z44" s="24"/>
      <c r="AA44" s="24"/>
      <c r="AB44" s="24"/>
      <c r="AC44" s="24"/>
      <c r="AD44" s="24"/>
      <c r="AE44" s="24"/>
      <c r="AF44" s="24"/>
      <c r="AG44" s="24"/>
      <c r="AH44" s="24"/>
      <c r="AI44" s="24"/>
      <c r="AJ44" s="24"/>
      <c r="AK44" s="24"/>
      <c r="AL44" s="24"/>
      <c r="AM44" s="68"/>
      <c r="AN44" s="68"/>
      <c r="AO44" s="68"/>
      <c r="AP44" s="68"/>
      <c r="AQ44" s="68"/>
      <c r="AR44" s="69"/>
      <c r="AS44" s="69"/>
      <c r="AT44" s="69"/>
      <c r="AU44" s="69"/>
      <c r="AV44" s="69"/>
      <c r="AW44" s="69"/>
      <c r="AX44" s="69"/>
      <c r="AY44" s="69"/>
    </row>
    <row r="45" spans="1:51" x14ac:dyDescent="0.25">
      <c r="A45" s="25"/>
      <c r="B45" s="25"/>
      <c r="C45" s="25"/>
      <c r="D45" s="25"/>
      <c r="E45" s="25"/>
      <c r="F45" s="25"/>
      <c r="G45" s="25"/>
      <c r="H45" s="25"/>
      <c r="I45" s="24"/>
      <c r="J45" s="34" t="s">
        <v>58</v>
      </c>
      <c r="K45" s="20" t="s">
        <v>59</v>
      </c>
      <c r="L45" s="24"/>
      <c r="M45" s="24"/>
      <c r="N45" s="24"/>
      <c r="O45" s="8" t="s">
        <v>13</v>
      </c>
      <c r="P45" s="24"/>
      <c r="Q45" s="23"/>
      <c r="R45" s="23"/>
      <c r="S45" s="23"/>
      <c r="T45" s="23"/>
      <c r="U45" s="23"/>
      <c r="V45" s="23"/>
      <c r="W45" s="23"/>
      <c r="X45" s="23"/>
      <c r="Y45" s="23"/>
      <c r="Z45" s="24"/>
      <c r="AA45" s="24"/>
      <c r="AB45" s="24"/>
      <c r="AC45" s="24"/>
      <c r="AD45" s="24"/>
      <c r="AE45" s="24"/>
      <c r="AF45" s="24"/>
      <c r="AG45" s="24"/>
      <c r="AH45" s="24"/>
      <c r="AI45" s="24"/>
      <c r="AJ45" s="24"/>
      <c r="AK45" s="24"/>
      <c r="AL45" s="24"/>
      <c r="AM45" s="68"/>
      <c r="AN45" s="68"/>
      <c r="AO45" s="68"/>
      <c r="AP45" s="68"/>
      <c r="AQ45" s="68"/>
      <c r="AR45" s="69"/>
      <c r="AS45" s="135" t="s">
        <v>102</v>
      </c>
      <c r="AT45" s="135"/>
      <c r="AU45" s="102">
        <v>0.08</v>
      </c>
      <c r="AV45" s="109">
        <v>0.08</v>
      </c>
      <c r="AW45" s="118">
        <v>6.4000000000000001E-2</v>
      </c>
      <c r="AX45" s="119">
        <v>4.2000000000000003E-2</v>
      </c>
      <c r="AY45" s="69"/>
    </row>
    <row r="46" spans="1:51" x14ac:dyDescent="0.25">
      <c r="A46" s="25"/>
      <c r="B46" s="139" t="s">
        <v>31</v>
      </c>
      <c r="C46" s="139"/>
      <c r="D46" s="25"/>
      <c r="E46" s="25"/>
      <c r="F46" s="25"/>
      <c r="G46" s="25"/>
      <c r="H46" s="25"/>
      <c r="I46" s="24"/>
      <c r="J46" s="24"/>
      <c r="K46" s="24"/>
      <c r="L46" s="24"/>
      <c r="M46" s="24"/>
      <c r="N46" s="24"/>
      <c r="O46" s="24"/>
      <c r="P46" s="24"/>
      <c r="Q46" s="23"/>
      <c r="R46" s="31" t="s">
        <v>9</v>
      </c>
      <c r="S46" s="56">
        <v>351.15</v>
      </c>
      <c r="T46" s="106">
        <v>225</v>
      </c>
      <c r="U46" s="18">
        <f>-T44/T46+1</f>
        <v>-0.85777777777777775</v>
      </c>
      <c r="V46" s="39">
        <f t="shared" si="25"/>
        <v>78</v>
      </c>
      <c r="W46" s="32">
        <f>V46-V44</f>
        <v>-16</v>
      </c>
      <c r="X46" s="23"/>
      <c r="Y46" s="23"/>
      <c r="Z46" s="24"/>
      <c r="AA46" s="24"/>
      <c r="AB46" s="24"/>
      <c r="AC46" s="24"/>
      <c r="AD46" s="24"/>
      <c r="AE46" s="24"/>
      <c r="AF46" s="24"/>
      <c r="AG46" s="24"/>
      <c r="AH46" s="24"/>
      <c r="AI46" s="24"/>
      <c r="AJ46" s="24"/>
      <c r="AK46" s="24"/>
      <c r="AL46" s="24"/>
      <c r="AM46" s="68"/>
      <c r="AN46" s="68"/>
      <c r="AO46" s="27" t="s">
        <v>44</v>
      </c>
      <c r="AP46" s="27" t="s">
        <v>53</v>
      </c>
      <c r="AQ46" s="68"/>
      <c r="AR46" s="69"/>
      <c r="AS46" s="143" t="s">
        <v>9</v>
      </c>
      <c r="AT46" s="144"/>
      <c r="AU46" s="102">
        <v>0.04</v>
      </c>
      <c r="AV46" s="109">
        <v>0.04</v>
      </c>
      <c r="AW46" s="118">
        <v>3.2000000000000001E-2</v>
      </c>
      <c r="AX46" s="119">
        <v>2.1000000000000001E-2</v>
      </c>
      <c r="AY46" s="69"/>
    </row>
    <row r="47" spans="1:51" x14ac:dyDescent="0.25">
      <c r="A47" s="25"/>
      <c r="B47" s="25"/>
      <c r="C47" s="25"/>
      <c r="D47" s="25"/>
      <c r="E47" s="25"/>
      <c r="F47" s="25"/>
      <c r="G47" s="25"/>
      <c r="H47" s="25"/>
      <c r="I47" s="24"/>
      <c r="J47" s="20" t="s">
        <v>100</v>
      </c>
      <c r="K47" s="35">
        <f t="shared" ref="K46:K52" si="28">IFERROR(AVERAGE(C62,C72),0)</f>
        <v>3.418372061634442E-10</v>
      </c>
      <c r="L47" s="39" t="s">
        <v>12</v>
      </c>
      <c r="M47" s="24"/>
      <c r="N47" s="20" t="s">
        <v>100</v>
      </c>
      <c r="O47" s="36">
        <f t="shared" ref="O46:O52" si="29">IFERROR(C72/C62,0)</f>
        <v>1.4693826874746607</v>
      </c>
      <c r="P47" s="24"/>
      <c r="Q47" s="23"/>
      <c r="R47" s="33" t="s">
        <v>8</v>
      </c>
      <c r="S47" s="56">
        <v>337.15</v>
      </c>
      <c r="T47" s="106">
        <v>152</v>
      </c>
      <c r="U47" s="18">
        <f>-T46/T47+1</f>
        <v>-0.48026315789473695</v>
      </c>
      <c r="V47" s="39">
        <f t="shared" si="25"/>
        <v>64</v>
      </c>
      <c r="W47" s="32">
        <f>V47-V46</f>
        <v>-14</v>
      </c>
      <c r="X47" s="23"/>
      <c r="Y47" s="23"/>
      <c r="Z47" s="24"/>
      <c r="AA47" s="24"/>
      <c r="AB47" s="24"/>
      <c r="AC47" s="24"/>
      <c r="AD47" s="24"/>
      <c r="AE47" s="24"/>
      <c r="AF47" s="24"/>
      <c r="AG47" s="24"/>
      <c r="AH47" s="24"/>
      <c r="AI47" s="24"/>
      <c r="AJ47" s="24"/>
      <c r="AK47" s="24"/>
      <c r="AL47" s="24"/>
      <c r="AM47" s="68"/>
      <c r="AN47" s="68"/>
      <c r="AO47" s="68"/>
      <c r="AP47" s="68"/>
      <c r="AQ47" s="68"/>
      <c r="AR47" s="69"/>
      <c r="AS47" s="136" t="s">
        <v>8</v>
      </c>
      <c r="AT47" s="137"/>
      <c r="AU47" s="102">
        <v>0.04</v>
      </c>
      <c r="AV47" s="109">
        <v>0.04</v>
      </c>
      <c r="AW47" s="118">
        <v>3.2000000000000001E-2</v>
      </c>
      <c r="AX47" s="119">
        <v>2.1000000000000001E-2</v>
      </c>
      <c r="AY47" s="69"/>
    </row>
    <row r="48" spans="1:51" x14ac:dyDescent="0.25">
      <c r="A48" s="25"/>
      <c r="B48" s="25"/>
      <c r="C48" s="25"/>
      <c r="D48" s="38" t="s">
        <v>27</v>
      </c>
      <c r="E48" s="38" t="s">
        <v>29</v>
      </c>
      <c r="F48" s="38" t="s">
        <v>30</v>
      </c>
      <c r="G48" s="25"/>
      <c r="H48" s="25"/>
      <c r="I48" s="24"/>
      <c r="J48" s="20" t="s">
        <v>99</v>
      </c>
      <c r="K48" s="35">
        <f t="shared" si="28"/>
        <v>5.8102906466618121E-10</v>
      </c>
      <c r="L48" s="37">
        <f t="shared" ref="L48:L52" si="30">IFERROR(K48/K47,0)</f>
        <v>1.6997244717369095</v>
      </c>
      <c r="M48" s="24"/>
      <c r="N48" s="20" t="s">
        <v>99</v>
      </c>
      <c r="O48" s="36">
        <f t="shared" si="29"/>
        <v>1.5183621103904823</v>
      </c>
      <c r="P48" s="24"/>
      <c r="Q48" s="23"/>
      <c r="R48" s="23"/>
      <c r="S48" s="23"/>
      <c r="T48" s="23"/>
      <c r="U48" s="23"/>
      <c r="V48" s="23"/>
      <c r="W48" s="23"/>
      <c r="X48" s="23"/>
      <c r="Y48" s="23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4"/>
      <c r="AM48" s="68"/>
      <c r="AN48" s="20" t="s">
        <v>100</v>
      </c>
      <c r="AO48" s="56">
        <v>248.15</v>
      </c>
      <c r="AP48" s="39">
        <f t="shared" ref="AP48:AP53" si="31">AO48-273.15</f>
        <v>-24.999999999999972</v>
      </c>
      <c r="AQ48" s="68"/>
      <c r="AR48" s="69"/>
      <c r="AS48" s="69"/>
      <c r="AT48" s="69"/>
      <c r="AU48" s="69"/>
      <c r="AV48" s="69"/>
      <c r="AW48" s="69"/>
      <c r="AX48" s="69"/>
      <c r="AY48" s="69"/>
    </row>
    <row r="49" spans="1:51" x14ac:dyDescent="0.25">
      <c r="A49" s="25"/>
      <c r="B49" s="135" t="s">
        <v>26</v>
      </c>
      <c r="C49" s="135"/>
      <c r="D49" s="89">
        <f>AVERAGE(C41:D41)</f>
        <v>1060</v>
      </c>
      <c r="E49" s="89">
        <f>D49+F41</f>
        <v>9060</v>
      </c>
      <c r="F49" s="89">
        <f>D49+F41+G41</f>
        <v>21060</v>
      </c>
      <c r="G49" s="25"/>
      <c r="H49" s="25"/>
      <c r="I49" s="24"/>
      <c r="J49" s="20" t="s">
        <v>98</v>
      </c>
      <c r="K49" s="35">
        <f t="shared" si="28"/>
        <v>9.7796511777391786E-10</v>
      </c>
      <c r="L49" s="37">
        <f t="shared" si="30"/>
        <v>1.6831604083967615</v>
      </c>
      <c r="M49" s="24"/>
      <c r="N49" s="20" t="s">
        <v>98</v>
      </c>
      <c r="O49" s="36">
        <f t="shared" si="29"/>
        <v>1.568974180736832</v>
      </c>
      <c r="P49" s="24"/>
      <c r="Q49" s="23"/>
      <c r="R49" s="142" t="s">
        <v>77</v>
      </c>
      <c r="S49" s="142"/>
      <c r="T49" s="142"/>
      <c r="U49" s="23"/>
      <c r="V49" s="23"/>
      <c r="W49" s="23"/>
      <c r="X49" s="23"/>
      <c r="Y49" s="23"/>
      <c r="Z49" s="24"/>
      <c r="AA49" s="24"/>
      <c r="AB49" s="24"/>
      <c r="AC49" s="24"/>
      <c r="AD49" s="24"/>
      <c r="AE49" s="24"/>
      <c r="AF49" s="24"/>
      <c r="AG49" s="24"/>
      <c r="AH49" s="24"/>
      <c r="AI49" s="24"/>
      <c r="AJ49" s="24"/>
      <c r="AK49" s="24"/>
      <c r="AL49" s="24"/>
      <c r="AM49" s="68"/>
      <c r="AN49" s="20" t="s">
        <v>99</v>
      </c>
      <c r="AO49" s="56">
        <v>249.15</v>
      </c>
      <c r="AP49" s="39">
        <f t="shared" si="31"/>
        <v>-23.999999999999972</v>
      </c>
      <c r="AQ49" s="68"/>
      <c r="AR49" s="69"/>
      <c r="AS49" s="69"/>
      <c r="AT49" s="69"/>
      <c r="AU49" s="69"/>
      <c r="AV49" s="69"/>
      <c r="AW49" s="69"/>
      <c r="AX49" s="69"/>
      <c r="AY49" s="69"/>
    </row>
    <row r="50" spans="1:51" ht="15.75" thickBot="1" x14ac:dyDescent="0.3">
      <c r="A50" s="25"/>
      <c r="B50" s="140" t="s">
        <v>9</v>
      </c>
      <c r="C50" s="140"/>
      <c r="D50" s="89">
        <f t="shared" ref="D50:D51" si="32">AVERAGE(C42:D42)</f>
        <v>350</v>
      </c>
      <c r="E50" s="89">
        <f t="shared" ref="E50:E51" si="33">D50+F42</f>
        <v>5350</v>
      </c>
      <c r="F50" s="89">
        <f t="shared" ref="F50:F51" si="34">D50+F42+G42</f>
        <v>15350</v>
      </c>
      <c r="G50" s="25"/>
      <c r="H50" s="25"/>
      <c r="I50" s="24"/>
      <c r="J50" s="24"/>
      <c r="K50" s="24"/>
      <c r="L50" s="24"/>
      <c r="M50" s="24"/>
      <c r="N50" s="24"/>
      <c r="O50" s="24"/>
      <c r="P50" s="24"/>
      <c r="Q50" s="23"/>
      <c r="R50" s="27" t="s">
        <v>44</v>
      </c>
      <c r="S50" s="30" t="s">
        <v>45</v>
      </c>
      <c r="T50" s="27" t="s">
        <v>53</v>
      </c>
      <c r="U50" s="20" t="s">
        <v>78</v>
      </c>
      <c r="V50" s="20" t="s">
        <v>79</v>
      </c>
      <c r="W50" s="135" t="s">
        <v>88</v>
      </c>
      <c r="X50" s="135"/>
      <c r="Y50" s="23"/>
      <c r="Z50" s="24"/>
      <c r="AA50" s="24"/>
      <c r="AB50" s="24"/>
      <c r="AC50" s="24"/>
      <c r="AD50" s="24"/>
      <c r="AE50" s="24"/>
      <c r="AF50" s="24"/>
      <c r="AG50" s="24"/>
      <c r="AH50" s="24"/>
      <c r="AI50" s="24"/>
      <c r="AJ50" s="24"/>
      <c r="AK50" s="24"/>
      <c r="AL50" s="24"/>
      <c r="AM50" s="68"/>
      <c r="AN50" s="20" t="s">
        <v>98</v>
      </c>
      <c r="AO50" s="56">
        <v>250.15</v>
      </c>
      <c r="AP50" s="39">
        <f t="shared" si="31"/>
        <v>-22.999999999999972</v>
      </c>
      <c r="AQ50" s="68"/>
      <c r="AR50" s="25"/>
      <c r="AS50" s="25"/>
      <c r="AT50" s="25"/>
      <c r="AU50" s="25"/>
      <c r="AV50" s="25"/>
      <c r="AW50" s="25"/>
      <c r="AX50" s="25"/>
      <c r="AY50" s="25"/>
    </row>
    <row r="51" spans="1:51" ht="15.75" thickBot="1" x14ac:dyDescent="0.3">
      <c r="A51" s="25"/>
      <c r="B51" s="141" t="s">
        <v>8</v>
      </c>
      <c r="C51" s="141"/>
      <c r="D51" s="89">
        <f t="shared" si="32"/>
        <v>175</v>
      </c>
      <c r="E51" s="89">
        <f t="shared" si="33"/>
        <v>1675</v>
      </c>
      <c r="F51" s="89">
        <f t="shared" si="34"/>
        <v>5675</v>
      </c>
      <c r="G51" s="25"/>
      <c r="H51" s="25"/>
      <c r="I51" s="24"/>
      <c r="J51" s="31" t="s">
        <v>9</v>
      </c>
      <c r="K51" s="35">
        <f t="shared" si="28"/>
        <v>1.9948547206479024E-10</v>
      </c>
      <c r="L51" s="37">
        <f>IFERROR(K49/K51,0)</f>
        <v>4.9024377948499813</v>
      </c>
      <c r="M51" s="24"/>
      <c r="N51" s="31" t="s">
        <v>9</v>
      </c>
      <c r="O51" s="36">
        <f t="shared" si="29"/>
        <v>1.1037851343777418</v>
      </c>
      <c r="P51" s="24"/>
      <c r="Q51" s="23"/>
      <c r="R51" s="56">
        <v>337.15</v>
      </c>
      <c r="S51" s="56">
        <v>152</v>
      </c>
      <c r="T51" s="40">
        <f>R51-273.15</f>
        <v>64</v>
      </c>
      <c r="U51" s="56">
        <v>100</v>
      </c>
      <c r="V51" s="20" t="str">
        <f>IFERROR(TEXT(S51*16/(IF(U51-T51&gt;0,U51-T51,0))/60,0)&amp;" min","Infinito")</f>
        <v>1 min</v>
      </c>
      <c r="W51" s="135" t="str">
        <f>IFERROR(TEXT(S51*32/(IF(U51-T51&gt;0,U51-T51,0))/60,0)&amp;" min","Infinito")</f>
        <v>2 min</v>
      </c>
      <c r="X51" s="135"/>
      <c r="Y51" s="23"/>
      <c r="Z51" s="24"/>
      <c r="AA51" s="24"/>
      <c r="AB51" s="24"/>
      <c r="AC51" s="24"/>
      <c r="AD51" s="24"/>
      <c r="AE51" s="24"/>
      <c r="AF51" s="24"/>
      <c r="AG51" s="24"/>
      <c r="AH51" s="24"/>
      <c r="AI51" s="24"/>
      <c r="AJ51" s="24"/>
      <c r="AK51" s="24"/>
      <c r="AL51" s="24"/>
      <c r="AM51" s="68"/>
      <c r="AN51" s="68"/>
      <c r="AO51" s="68"/>
      <c r="AP51" s="68"/>
      <c r="AQ51" s="68"/>
      <c r="AR51" s="25"/>
      <c r="AS51" s="25"/>
      <c r="AT51" s="6" t="s">
        <v>1</v>
      </c>
      <c r="AU51" s="126" t="s">
        <v>84</v>
      </c>
      <c r="AV51" s="127"/>
      <c r="AW51" s="25"/>
      <c r="AX51" s="77" t="s">
        <v>40</v>
      </c>
      <c r="AY51" s="25"/>
    </row>
    <row r="52" spans="1:51" x14ac:dyDescent="0.25">
      <c r="A52" s="25"/>
      <c r="B52" s="25"/>
      <c r="C52" s="25"/>
      <c r="D52" s="25"/>
      <c r="E52" s="25"/>
      <c r="F52" s="25"/>
      <c r="G52" s="25"/>
      <c r="H52" s="25"/>
      <c r="I52" s="24"/>
      <c r="J52" s="33" t="s">
        <v>8</v>
      </c>
      <c r="K52" s="35">
        <f t="shared" si="28"/>
        <v>2.9535566592798749E-10</v>
      </c>
      <c r="L52" s="37">
        <f t="shared" si="30"/>
        <v>1.4805873473936983</v>
      </c>
      <c r="M52" s="24"/>
      <c r="N52" s="33" t="s">
        <v>8</v>
      </c>
      <c r="O52" s="36">
        <f t="shared" si="29"/>
        <v>1.0765584343964234</v>
      </c>
      <c r="P52" s="24"/>
      <c r="Q52" s="23"/>
      <c r="R52" s="23"/>
      <c r="S52" s="23"/>
      <c r="T52" s="23"/>
      <c r="U52" s="23"/>
      <c r="V52" s="23"/>
      <c r="W52" s="23"/>
      <c r="X52" s="23"/>
      <c r="Y52" s="23"/>
      <c r="Z52" s="24"/>
      <c r="AA52" s="24"/>
      <c r="AB52" s="24"/>
      <c r="AC52" s="24"/>
      <c r="AD52" s="24"/>
      <c r="AE52" s="24"/>
      <c r="AF52" s="24"/>
      <c r="AG52" s="24"/>
      <c r="AH52" s="24"/>
      <c r="AI52" s="24"/>
      <c r="AJ52" s="24"/>
      <c r="AK52" s="24"/>
      <c r="AL52" s="24"/>
      <c r="AM52" s="68"/>
      <c r="AN52" s="31" t="s">
        <v>9</v>
      </c>
      <c r="AO52" s="56">
        <v>243.15</v>
      </c>
      <c r="AP52" s="39">
        <f t="shared" si="31"/>
        <v>-29.999999999999972</v>
      </c>
      <c r="AQ52" s="68"/>
      <c r="AR52" s="25"/>
      <c r="AS52" s="25"/>
      <c r="AT52" s="25"/>
      <c r="AU52" s="25"/>
      <c r="AV52" s="25"/>
      <c r="AW52" s="25"/>
      <c r="AX52" s="25"/>
      <c r="AY52" s="25"/>
    </row>
    <row r="53" spans="1:51" x14ac:dyDescent="0.25">
      <c r="A53" s="25"/>
      <c r="B53" s="25"/>
      <c r="C53" s="25"/>
      <c r="D53" s="25"/>
      <c r="E53" s="25"/>
      <c r="F53" s="25"/>
      <c r="G53" s="25"/>
      <c r="H53" s="25"/>
      <c r="I53" s="24"/>
      <c r="J53" s="24"/>
      <c r="K53" s="24"/>
      <c r="L53" s="24"/>
      <c r="M53" s="24"/>
      <c r="N53" s="24"/>
      <c r="O53" s="24"/>
      <c r="P53" s="24"/>
      <c r="Q53" s="23"/>
      <c r="R53" s="23"/>
      <c r="S53" s="23"/>
      <c r="T53" s="23"/>
      <c r="U53" s="23"/>
      <c r="V53" s="23"/>
      <c r="W53" s="23"/>
      <c r="X53" s="23"/>
      <c r="Y53" s="23"/>
      <c r="Z53" s="24"/>
      <c r="AA53" s="24"/>
      <c r="AB53" s="24"/>
      <c r="AC53" s="24"/>
      <c r="AD53" s="24"/>
      <c r="AE53" s="24"/>
      <c r="AF53" s="24"/>
      <c r="AG53" s="24"/>
      <c r="AH53" s="24"/>
      <c r="AI53" s="24"/>
      <c r="AJ53" s="24"/>
      <c r="AK53" s="24"/>
      <c r="AL53" s="24"/>
      <c r="AM53" s="68"/>
      <c r="AN53" s="33" t="s">
        <v>8</v>
      </c>
      <c r="AO53" s="56">
        <v>237.15</v>
      </c>
      <c r="AP53" s="39">
        <f t="shared" si="31"/>
        <v>-35.999999999999972</v>
      </c>
      <c r="AQ53" s="68"/>
      <c r="AR53" s="25"/>
      <c r="AS53" s="25"/>
      <c r="AT53" s="25"/>
      <c r="AU53" s="25"/>
      <c r="AV53" s="25"/>
      <c r="AW53" s="25"/>
      <c r="AX53" s="25"/>
      <c r="AY53" s="25"/>
    </row>
    <row r="54" spans="1:51" x14ac:dyDescent="0.25">
      <c r="A54" s="24"/>
      <c r="B54" s="24"/>
      <c r="C54" s="24"/>
      <c r="D54" s="24"/>
      <c r="E54" s="24"/>
      <c r="F54" s="24"/>
      <c r="G54" s="24"/>
      <c r="H54" s="24"/>
      <c r="I54" s="24"/>
      <c r="J54" s="24"/>
      <c r="K54" s="24"/>
      <c r="L54" s="24"/>
      <c r="M54" s="24"/>
      <c r="N54" s="24"/>
      <c r="O54" s="24"/>
      <c r="P54" s="24"/>
      <c r="Q54" s="24"/>
      <c r="R54" s="24"/>
      <c r="S54" s="24"/>
      <c r="T54" s="24"/>
      <c r="U54" s="24"/>
      <c r="V54" s="24"/>
      <c r="W54" s="24"/>
      <c r="X54" s="24"/>
      <c r="Y54" s="24"/>
      <c r="Z54" s="24"/>
      <c r="AA54" s="24"/>
      <c r="AB54" s="24"/>
      <c r="AC54" s="24"/>
      <c r="AD54" s="24"/>
      <c r="AE54" s="24"/>
      <c r="AF54" s="24"/>
      <c r="AG54" s="24"/>
      <c r="AH54" s="24"/>
      <c r="AI54" s="24"/>
      <c r="AJ54" s="24"/>
      <c r="AK54" s="24"/>
      <c r="AL54" s="24"/>
      <c r="AM54" s="68"/>
      <c r="AN54" s="68"/>
      <c r="AO54" s="68"/>
      <c r="AP54" s="68"/>
      <c r="AQ54" s="68"/>
      <c r="AR54" s="25"/>
      <c r="AS54" s="135" t="s">
        <v>102</v>
      </c>
      <c r="AT54" s="135"/>
      <c r="AU54" s="102">
        <v>0</v>
      </c>
      <c r="AV54" s="109">
        <v>0</v>
      </c>
      <c r="AW54" s="118">
        <v>-6.0000000000000001E-3</v>
      </c>
      <c r="AX54" s="119">
        <v>-0.02</v>
      </c>
      <c r="AY54" s="25"/>
    </row>
    <row r="55" spans="1:51" ht="15.75" thickBot="1" x14ac:dyDescent="0.3">
      <c r="A55" s="24"/>
      <c r="B55" s="24"/>
      <c r="C55" s="24"/>
      <c r="D55" s="24"/>
      <c r="E55" s="24"/>
      <c r="F55" s="24"/>
      <c r="G55" s="24"/>
      <c r="H55" s="24"/>
      <c r="I55" s="24"/>
      <c r="J55" s="24"/>
      <c r="K55" s="24"/>
      <c r="L55" s="24"/>
      <c r="M55" s="24"/>
      <c r="N55" s="24"/>
      <c r="O55" s="24"/>
      <c r="P55" s="24"/>
      <c r="Q55" s="24"/>
      <c r="R55" s="24"/>
      <c r="S55" s="24"/>
      <c r="T55" s="24"/>
      <c r="U55" s="24"/>
      <c r="V55" s="24"/>
      <c r="W55" s="24"/>
      <c r="X55" s="24"/>
      <c r="Y55" s="24"/>
      <c r="Z55" s="24"/>
      <c r="AA55" s="24"/>
      <c r="AB55" s="24"/>
      <c r="AC55" s="24"/>
      <c r="AD55" s="24"/>
      <c r="AE55" s="24"/>
      <c r="AF55" s="24"/>
      <c r="AG55" s="24"/>
      <c r="AH55" s="24"/>
      <c r="AI55" s="24"/>
      <c r="AJ55" s="24"/>
      <c r="AK55" s="24"/>
      <c r="AL55" s="24"/>
      <c r="AM55" s="68"/>
      <c r="AN55" s="68"/>
      <c r="AO55" s="132" t="s">
        <v>40</v>
      </c>
      <c r="AP55" s="134"/>
      <c r="AQ55" s="68"/>
      <c r="AR55" s="25"/>
      <c r="AS55" s="143" t="s">
        <v>9</v>
      </c>
      <c r="AT55" s="144"/>
      <c r="AU55" s="102">
        <v>0</v>
      </c>
      <c r="AV55" s="109">
        <v>0</v>
      </c>
      <c r="AW55" s="118">
        <v>-3.0000000000000001E-3</v>
      </c>
      <c r="AX55" s="119">
        <v>-0.01</v>
      </c>
      <c r="AY55" s="25"/>
    </row>
    <row r="56" spans="1:51" ht="15.75" thickBot="1" x14ac:dyDescent="0.3">
      <c r="A56" s="24"/>
      <c r="B56" s="129" t="s">
        <v>52</v>
      </c>
      <c r="C56" s="130"/>
      <c r="D56" s="24"/>
      <c r="E56" s="24"/>
      <c r="F56" s="24"/>
      <c r="G56" s="24"/>
      <c r="H56" s="24"/>
      <c r="I56" s="24"/>
      <c r="J56" s="24"/>
      <c r="K56" s="24"/>
      <c r="L56" s="24"/>
      <c r="M56" s="24"/>
      <c r="N56" s="24"/>
      <c r="O56" s="24"/>
      <c r="P56" s="24"/>
      <c r="Q56" s="24"/>
      <c r="R56" s="24"/>
      <c r="S56" s="24"/>
      <c r="T56" s="24"/>
      <c r="U56" s="24"/>
      <c r="V56" s="24"/>
      <c r="W56" s="24"/>
      <c r="X56" s="24"/>
      <c r="Y56" s="24"/>
      <c r="Z56" s="24"/>
      <c r="AA56" s="24"/>
      <c r="AB56" s="24"/>
      <c r="AC56" s="24"/>
      <c r="AD56" s="24"/>
      <c r="AE56" s="24"/>
      <c r="AF56" s="24"/>
      <c r="AG56" s="24"/>
      <c r="AH56" s="24"/>
      <c r="AI56" s="24"/>
      <c r="AJ56" s="24"/>
      <c r="AK56" s="24"/>
      <c r="AL56" s="24"/>
      <c r="AM56" s="68"/>
      <c r="AN56" s="68"/>
      <c r="AO56" s="68"/>
      <c r="AP56" s="68"/>
      <c r="AQ56" s="68"/>
      <c r="AR56" s="25"/>
      <c r="AS56" s="136" t="s">
        <v>8</v>
      </c>
      <c r="AT56" s="137"/>
      <c r="AU56" s="102">
        <v>0</v>
      </c>
      <c r="AV56" s="109">
        <v>0</v>
      </c>
      <c r="AW56" s="118">
        <v>-3.0000000000000001E-3</v>
      </c>
      <c r="AX56" s="119">
        <v>-0.01</v>
      </c>
      <c r="AY56" s="25"/>
    </row>
    <row r="57" spans="1:51" ht="15.75" thickBot="1" x14ac:dyDescent="0.3">
      <c r="A57" s="24"/>
      <c r="B57" s="24"/>
      <c r="C57" s="24"/>
      <c r="D57" s="24"/>
      <c r="E57" s="24"/>
      <c r="F57" s="6" t="s">
        <v>1</v>
      </c>
      <c r="G57" s="129" t="s">
        <v>54</v>
      </c>
      <c r="H57" s="138"/>
      <c r="I57" s="130"/>
      <c r="J57" s="24"/>
      <c r="K57" s="24"/>
      <c r="L57" s="24"/>
      <c r="M57" s="6" t="s">
        <v>1</v>
      </c>
      <c r="N57" s="129" t="s">
        <v>55</v>
      </c>
      <c r="O57" s="138"/>
      <c r="P57" s="130"/>
      <c r="Q57" s="24"/>
      <c r="R57" s="10" t="s">
        <v>56</v>
      </c>
      <c r="S57" s="56">
        <v>-7.5</v>
      </c>
      <c r="T57" s="11" t="s">
        <v>45</v>
      </c>
      <c r="U57" s="65">
        <v>0.5</v>
      </c>
      <c r="V57" s="24"/>
      <c r="W57" s="24"/>
      <c r="X57" s="24"/>
      <c r="Y57" s="24"/>
      <c r="Z57" s="24"/>
      <c r="AA57" s="24"/>
      <c r="AB57" s="24"/>
      <c r="AC57" s="24"/>
      <c r="AD57" s="24"/>
      <c r="AE57" s="24"/>
      <c r="AF57" s="24"/>
      <c r="AG57" s="24"/>
      <c r="AH57" s="24"/>
      <c r="AI57" s="24"/>
      <c r="AJ57" s="24"/>
      <c r="AK57" s="24"/>
      <c r="AL57" s="24"/>
      <c r="AM57" s="68"/>
      <c r="AN57" s="68"/>
      <c r="AO57" s="68"/>
      <c r="AP57" s="68"/>
      <c r="AQ57" s="68"/>
      <c r="AR57" s="25"/>
      <c r="AS57" s="25"/>
      <c r="AT57" s="25"/>
      <c r="AU57" s="25"/>
      <c r="AV57" s="25"/>
      <c r="AW57" s="25"/>
      <c r="AX57" s="25"/>
      <c r="AY57" s="25"/>
    </row>
    <row r="58" spans="1:51" x14ac:dyDescent="0.25">
      <c r="A58" s="24"/>
      <c r="B58" s="24"/>
      <c r="C58" s="24"/>
      <c r="D58" s="24"/>
      <c r="E58" s="24"/>
      <c r="F58" s="24"/>
      <c r="G58" s="24"/>
      <c r="H58" s="24"/>
      <c r="I58" s="24"/>
      <c r="J58" s="24"/>
      <c r="K58" s="24"/>
      <c r="L58" s="24"/>
      <c r="M58" s="24"/>
      <c r="N58" s="24"/>
      <c r="O58" s="24"/>
      <c r="P58" s="24"/>
      <c r="Q58" s="24"/>
      <c r="R58" s="24"/>
      <c r="S58" s="24"/>
      <c r="T58" s="24"/>
      <c r="U58" s="24"/>
      <c r="V58" s="24"/>
      <c r="W58" s="24"/>
      <c r="X58" s="24"/>
      <c r="Y58" s="24"/>
      <c r="Z58" s="24"/>
      <c r="AA58" s="24"/>
      <c r="AB58" s="24"/>
      <c r="AC58" s="24"/>
      <c r="AD58" s="24"/>
      <c r="AE58" s="24"/>
      <c r="AF58" s="24"/>
      <c r="AG58" s="24"/>
      <c r="AH58" s="24"/>
      <c r="AI58" s="24"/>
      <c r="AJ58" s="24"/>
      <c r="AK58" s="24"/>
      <c r="AL58" s="24"/>
      <c r="AM58" s="68"/>
      <c r="AN58" s="68"/>
      <c r="AO58" s="68"/>
      <c r="AP58" s="68"/>
      <c r="AQ58" s="68"/>
      <c r="AR58" s="25"/>
      <c r="AS58" s="25"/>
      <c r="AT58" s="25"/>
      <c r="AU58" s="25"/>
      <c r="AV58" s="25"/>
      <c r="AW58" s="25"/>
      <c r="AX58" s="25"/>
      <c r="AY58" s="25"/>
    </row>
    <row r="59" spans="1:51" x14ac:dyDescent="0.25">
      <c r="A59" s="24"/>
      <c r="B59" s="24"/>
      <c r="C59" s="24"/>
      <c r="D59" s="24"/>
      <c r="E59" s="24"/>
      <c r="F59" s="24"/>
      <c r="G59" s="24"/>
      <c r="H59" s="24"/>
      <c r="I59" s="24"/>
      <c r="J59" s="24"/>
      <c r="K59" s="24"/>
      <c r="L59" s="24"/>
      <c r="M59" s="24"/>
      <c r="N59" s="24"/>
      <c r="O59" s="24"/>
      <c r="P59" s="24"/>
      <c r="Q59" s="24"/>
      <c r="R59" s="24"/>
      <c r="S59" s="24"/>
      <c r="T59" s="24"/>
      <c r="U59" s="24"/>
      <c r="V59" s="24"/>
      <c r="W59" s="24"/>
      <c r="X59" s="24"/>
      <c r="Y59" s="24"/>
      <c r="Z59" s="24"/>
      <c r="AA59" s="24"/>
      <c r="AB59" s="24"/>
      <c r="AC59" s="24"/>
      <c r="AD59" s="24"/>
      <c r="AE59" s="24"/>
      <c r="AF59" s="24"/>
      <c r="AG59" s="24"/>
      <c r="AH59" s="24"/>
      <c r="AI59" s="24"/>
      <c r="AJ59" s="24"/>
      <c r="AK59" s="24"/>
      <c r="AL59" s="24"/>
      <c r="AM59" s="69"/>
      <c r="AN59" s="69"/>
      <c r="AO59" s="69"/>
      <c r="AP59" s="69"/>
      <c r="AQ59" s="69"/>
      <c r="AR59" s="69"/>
      <c r="AS59" s="69"/>
      <c r="AT59" s="69"/>
      <c r="AU59" s="69"/>
      <c r="AV59" s="69"/>
      <c r="AW59" s="69"/>
      <c r="AX59" s="69"/>
      <c r="AY59" s="69"/>
    </row>
    <row r="60" spans="1:51" ht="15.75" thickBot="1" x14ac:dyDescent="0.3">
      <c r="A60" s="24"/>
      <c r="B60" s="7" t="s">
        <v>10</v>
      </c>
      <c r="C60" s="20" t="s">
        <v>57</v>
      </c>
      <c r="D60" s="24"/>
      <c r="E60" s="20">
        <f>S57</f>
        <v>-7.5</v>
      </c>
      <c r="F60" s="20">
        <f t="shared" ref="F60:AJ60" si="35">E60+$U$57</f>
        <v>-7</v>
      </c>
      <c r="G60" s="20">
        <f t="shared" si="35"/>
        <v>-6.5</v>
      </c>
      <c r="H60" s="20">
        <f t="shared" si="35"/>
        <v>-6</v>
      </c>
      <c r="I60" s="20">
        <f t="shared" si="35"/>
        <v>-5.5</v>
      </c>
      <c r="J60" s="20">
        <f t="shared" si="35"/>
        <v>-5</v>
      </c>
      <c r="K60" s="20">
        <f t="shared" si="35"/>
        <v>-4.5</v>
      </c>
      <c r="L60" s="20">
        <f t="shared" si="35"/>
        <v>-4</v>
      </c>
      <c r="M60" s="20">
        <f t="shared" si="35"/>
        <v>-3.5</v>
      </c>
      <c r="N60" s="20">
        <f t="shared" si="35"/>
        <v>-3</v>
      </c>
      <c r="O60" s="20">
        <f t="shared" si="35"/>
        <v>-2.5</v>
      </c>
      <c r="P60" s="20">
        <f t="shared" si="35"/>
        <v>-2</v>
      </c>
      <c r="Q60" s="20">
        <f t="shared" si="35"/>
        <v>-1.5</v>
      </c>
      <c r="R60" s="20">
        <f t="shared" si="35"/>
        <v>-1</v>
      </c>
      <c r="S60" s="20">
        <f t="shared" si="35"/>
        <v>-0.5</v>
      </c>
      <c r="T60" s="20">
        <f t="shared" si="35"/>
        <v>0</v>
      </c>
      <c r="U60" s="20">
        <f t="shared" si="35"/>
        <v>0.5</v>
      </c>
      <c r="V60" s="20">
        <f t="shared" si="35"/>
        <v>1</v>
      </c>
      <c r="W60" s="20">
        <f t="shared" si="35"/>
        <v>1.5</v>
      </c>
      <c r="X60" s="20">
        <f t="shared" si="35"/>
        <v>2</v>
      </c>
      <c r="Y60" s="20">
        <f t="shared" si="35"/>
        <v>2.5</v>
      </c>
      <c r="Z60" s="20">
        <f t="shared" si="35"/>
        <v>3</v>
      </c>
      <c r="AA60" s="20">
        <f t="shared" si="35"/>
        <v>3.5</v>
      </c>
      <c r="AB60" s="20">
        <f t="shared" si="35"/>
        <v>4</v>
      </c>
      <c r="AC60" s="20">
        <f t="shared" si="35"/>
        <v>4.5</v>
      </c>
      <c r="AD60" s="20">
        <f t="shared" si="35"/>
        <v>5</v>
      </c>
      <c r="AE60" s="20">
        <f t="shared" si="35"/>
        <v>5.5</v>
      </c>
      <c r="AF60" s="20">
        <f t="shared" si="35"/>
        <v>6</v>
      </c>
      <c r="AG60" s="20">
        <f t="shared" si="35"/>
        <v>6.5</v>
      </c>
      <c r="AH60" s="20">
        <f t="shared" si="35"/>
        <v>7</v>
      </c>
      <c r="AI60" s="20">
        <f t="shared" si="35"/>
        <v>7.5</v>
      </c>
      <c r="AJ60" s="20">
        <f t="shared" si="35"/>
        <v>8</v>
      </c>
      <c r="AK60" s="24"/>
      <c r="AL60" s="24"/>
      <c r="AM60" s="69"/>
      <c r="AN60" s="69"/>
      <c r="AO60" s="69"/>
      <c r="AP60" s="69"/>
      <c r="AQ60" s="69"/>
      <c r="AR60" s="69"/>
      <c r="AS60" s="69"/>
      <c r="AT60" s="69"/>
      <c r="AU60" s="69"/>
      <c r="AV60" s="69"/>
      <c r="AW60" s="69"/>
      <c r="AX60" s="69"/>
      <c r="AY60" s="69"/>
    </row>
    <row r="61" spans="1:51" ht="15.75" thickBot="1" x14ac:dyDescent="0.3">
      <c r="A61" s="24"/>
      <c r="B61" s="24"/>
      <c r="C61" s="24"/>
      <c r="D61" s="24"/>
      <c r="E61" s="24"/>
      <c r="F61" s="24"/>
      <c r="G61" s="24"/>
      <c r="H61" s="24"/>
      <c r="I61" s="24"/>
      <c r="J61" s="24"/>
      <c r="K61" s="24"/>
      <c r="L61" s="24"/>
      <c r="M61" s="24"/>
      <c r="N61" s="24"/>
      <c r="O61" s="24"/>
      <c r="P61" s="24"/>
      <c r="Q61" s="24"/>
      <c r="R61" s="24"/>
      <c r="S61" s="24"/>
      <c r="T61" s="24"/>
      <c r="U61" s="24"/>
      <c r="V61" s="24"/>
      <c r="W61" s="24"/>
      <c r="X61" s="24"/>
      <c r="Y61" s="24"/>
      <c r="Z61" s="24"/>
      <c r="AA61" s="24"/>
      <c r="AB61" s="24"/>
      <c r="AC61" s="24"/>
      <c r="AD61" s="24"/>
      <c r="AE61" s="24"/>
      <c r="AF61" s="24"/>
      <c r="AG61" s="24"/>
      <c r="AH61" s="24"/>
      <c r="AI61" s="24"/>
      <c r="AJ61" s="24"/>
      <c r="AK61" s="24"/>
      <c r="AL61" s="24"/>
      <c r="AM61" s="69"/>
      <c r="AN61" s="6" t="s">
        <v>1</v>
      </c>
      <c r="AO61" s="126" t="s">
        <v>85</v>
      </c>
      <c r="AP61" s="127"/>
      <c r="AQ61" s="69"/>
      <c r="AR61" s="69"/>
      <c r="AS61" s="69"/>
      <c r="AT61" s="69"/>
      <c r="AU61" s="69"/>
      <c r="AV61" s="69"/>
      <c r="AW61" s="69"/>
      <c r="AX61" s="69"/>
      <c r="AY61" s="69"/>
    </row>
    <row r="62" spans="1:51" x14ac:dyDescent="0.25">
      <c r="A62" s="24"/>
      <c r="B62" s="6" t="s">
        <v>12</v>
      </c>
      <c r="C62" s="35">
        <f t="shared" ref="C62:C67" si="36">IFERROR(AVERAGE(E62:AJ62),0)</f>
        <v>2.7686045415101498E-10</v>
      </c>
      <c r="D62" s="20" t="s">
        <v>100</v>
      </c>
      <c r="E62" s="105">
        <v>8.3042147680152376E-10</v>
      </c>
      <c r="F62" s="105">
        <v>7.0054513208850795E-10</v>
      </c>
      <c r="G62" s="105">
        <v>5.9034702142294628E-10</v>
      </c>
      <c r="H62" s="105">
        <v>5.1163408523320023E-10</v>
      </c>
      <c r="I62" s="105">
        <v>4.4079244266245394E-10</v>
      </c>
      <c r="J62" s="105">
        <v>3.8451269328630931E-10</v>
      </c>
      <c r="K62" s="105">
        <v>3.2193590901598771E-10</v>
      </c>
      <c r="L62" s="105">
        <v>2.6880467708838308E-10</v>
      </c>
      <c r="M62" s="105">
        <v>2.2118335069314084E-10</v>
      </c>
      <c r="N62" s="105">
        <v>1.7395558897929313E-10</v>
      </c>
      <c r="O62" s="105">
        <v>1.3774763833202465E-10</v>
      </c>
      <c r="P62" s="105">
        <v>1.1334662811320542E-10</v>
      </c>
      <c r="Q62" s="105">
        <v>9.1307005980086179E-11</v>
      </c>
      <c r="R62" s="105">
        <v>7.9500065551618473E-11</v>
      </c>
      <c r="S62" s="105">
        <v>7.477728938023234E-11</v>
      </c>
      <c r="T62" s="105">
        <v>7.2809465975493877E-11</v>
      </c>
      <c r="U62" s="105">
        <v>7.3990160018346152E-11</v>
      </c>
      <c r="V62" s="105">
        <v>7.6745112784977731E-11</v>
      </c>
      <c r="W62" s="105">
        <v>8.1861453637311572E-11</v>
      </c>
      <c r="X62" s="105">
        <v>8.9339182575329272E-11</v>
      </c>
      <c r="Y62" s="105">
        <v>9.9965428960951553E-11</v>
      </c>
      <c r="Z62" s="105">
        <v>1.161015808803024E-10</v>
      </c>
      <c r="AA62" s="105">
        <v>1.3263129747922996E-10</v>
      </c>
      <c r="AB62" s="105">
        <v>1.4994814344094923E-10</v>
      </c>
      <c r="AC62" s="105">
        <v>1.6883924812649844E-10</v>
      </c>
      <c r="AD62" s="105">
        <v>1.9953729324047394E-10</v>
      </c>
      <c r="AE62" s="105">
        <v>2.3928732601676476E-10</v>
      </c>
      <c r="AF62" s="105">
        <v>2.9753489879715238E-10</v>
      </c>
      <c r="AG62" s="105">
        <v>3.8451269328630931E-10</v>
      </c>
      <c r="AH62" s="105">
        <v>5.0376279161426948E-10</v>
      </c>
      <c r="AI62" s="105">
        <v>5.7854008099446941E-10</v>
      </c>
      <c r="AJ62" s="105">
        <v>6.533173703747385E-10</v>
      </c>
      <c r="AK62" s="24"/>
      <c r="AL62" s="24"/>
      <c r="AM62" s="69"/>
      <c r="AN62" s="69"/>
      <c r="AO62" s="69"/>
      <c r="AP62" s="69"/>
      <c r="AQ62" s="69"/>
      <c r="AR62" s="69"/>
      <c r="AS62" s="69"/>
      <c r="AT62" s="69"/>
      <c r="AU62" s="69"/>
      <c r="AV62" s="69"/>
      <c r="AW62" s="69"/>
      <c r="AX62" s="69"/>
      <c r="AY62" s="69"/>
    </row>
    <row r="63" spans="1:51" x14ac:dyDescent="0.25">
      <c r="A63" s="24"/>
      <c r="B63" s="41">
        <f t="shared" ref="B62:B67" si="37">IFERROR(C63/C62,0)</f>
        <v>1.6666666666666667</v>
      </c>
      <c r="C63" s="35">
        <f t="shared" si="36"/>
        <v>4.6143409025169167E-10</v>
      </c>
      <c r="D63" s="20" t="s">
        <v>99</v>
      </c>
      <c r="E63" s="105">
        <v>1.384035794669206E-9</v>
      </c>
      <c r="F63" s="105">
        <v>1.1675752201475132E-9</v>
      </c>
      <c r="G63" s="105">
        <v>9.8391170237157695E-10</v>
      </c>
      <c r="H63" s="105">
        <v>8.5272347538866704E-10</v>
      </c>
      <c r="I63" s="105">
        <v>7.3465407110408984E-10</v>
      </c>
      <c r="J63" s="105">
        <v>6.4085448881051548E-10</v>
      </c>
      <c r="K63" s="105">
        <v>5.3655984835997951E-10</v>
      </c>
      <c r="L63" s="105">
        <v>4.4800779514730524E-10</v>
      </c>
      <c r="M63" s="105">
        <v>3.6863891782190139E-10</v>
      </c>
      <c r="N63" s="105">
        <v>2.8992598163215523E-10</v>
      </c>
      <c r="O63" s="105">
        <v>2.2957939722004109E-10</v>
      </c>
      <c r="P63" s="105">
        <v>1.8891104685534236E-10</v>
      </c>
      <c r="Q63" s="105">
        <v>1.5217834330014364E-10</v>
      </c>
      <c r="R63" s="105">
        <v>1.3250010925269746E-10</v>
      </c>
      <c r="S63" s="105">
        <v>1.2462881563372055E-10</v>
      </c>
      <c r="T63" s="105">
        <v>1.2134910995915645E-10</v>
      </c>
      <c r="U63" s="105">
        <v>1.2331693336391025E-10</v>
      </c>
      <c r="V63" s="105">
        <v>1.279085213082962E-10</v>
      </c>
      <c r="W63" s="105">
        <v>1.3643575606218594E-10</v>
      </c>
      <c r="X63" s="105">
        <v>1.4889863762554878E-10</v>
      </c>
      <c r="Y63" s="105">
        <v>1.666090482682526E-10</v>
      </c>
      <c r="Z63" s="105">
        <v>1.93502634800504E-10</v>
      </c>
      <c r="AA63" s="105">
        <v>2.2105216246538329E-10</v>
      </c>
      <c r="AB63" s="105">
        <v>2.4991357240158206E-10</v>
      </c>
      <c r="AC63" s="105">
        <v>2.8139874687749741E-10</v>
      </c>
      <c r="AD63" s="105">
        <v>3.3256215540078986E-10</v>
      </c>
      <c r="AE63" s="105">
        <v>3.9881221002794119E-10</v>
      </c>
      <c r="AF63" s="105">
        <v>4.9589149799525395E-10</v>
      </c>
      <c r="AG63" s="105">
        <v>6.4085448881051548E-10</v>
      </c>
      <c r="AH63" s="105">
        <v>8.396046526904491E-10</v>
      </c>
      <c r="AI63" s="105">
        <v>9.6423346832411578E-10</v>
      </c>
      <c r="AJ63" s="105">
        <v>1.0888622839578976E-9</v>
      </c>
      <c r="AK63" s="24"/>
      <c r="AL63" s="24"/>
      <c r="AM63" s="69"/>
      <c r="AN63" s="69"/>
      <c r="AO63" s="69"/>
      <c r="AP63" s="69"/>
      <c r="AQ63" s="69"/>
      <c r="AR63" s="69"/>
      <c r="AS63" s="69"/>
      <c r="AT63" s="69"/>
      <c r="AU63" s="69"/>
      <c r="AV63" s="69"/>
      <c r="AW63" s="69"/>
      <c r="AX63" s="69"/>
      <c r="AY63" s="69"/>
    </row>
    <row r="64" spans="1:51" x14ac:dyDescent="0.25">
      <c r="A64" s="24"/>
      <c r="B64" s="41">
        <f t="shared" si="37"/>
        <v>1.6500000000000001</v>
      </c>
      <c r="C64" s="35">
        <f t="shared" si="36"/>
        <v>7.6136624891529136E-10</v>
      </c>
      <c r="D64" s="20" t="s">
        <v>98</v>
      </c>
      <c r="E64" s="105">
        <v>2.28365906120419E-9</v>
      </c>
      <c r="F64" s="105">
        <v>1.926499113243397E-9</v>
      </c>
      <c r="G64" s="105">
        <v>1.6234543089131022E-9</v>
      </c>
      <c r="H64" s="105">
        <v>1.4069937343913006E-9</v>
      </c>
      <c r="I64" s="105">
        <v>1.2121792173217485E-9</v>
      </c>
      <c r="J64" s="105">
        <v>1.0574099065373506E-9</v>
      </c>
      <c r="K64" s="105">
        <v>8.8532374979396622E-10</v>
      </c>
      <c r="L64" s="105">
        <v>7.3921286199305363E-10</v>
      </c>
      <c r="M64" s="105">
        <v>6.0825421440613726E-10</v>
      </c>
      <c r="N64" s="105">
        <v>4.783778696930561E-10</v>
      </c>
      <c r="O64" s="105">
        <v>3.7880600541306778E-10</v>
      </c>
      <c r="P64" s="105">
        <v>3.1170322731131491E-10</v>
      </c>
      <c r="Q64" s="105">
        <v>2.5109426644523697E-10</v>
      </c>
      <c r="R64" s="105">
        <v>2.1862518026695084E-10</v>
      </c>
      <c r="S64" s="105">
        <v>2.0563754579563895E-10</v>
      </c>
      <c r="T64" s="105">
        <v>2.0022603143260818E-10</v>
      </c>
      <c r="U64" s="105">
        <v>2.0347294005045193E-10</v>
      </c>
      <c r="V64" s="105">
        <v>2.110490601586888E-10</v>
      </c>
      <c r="W64" s="105">
        <v>2.2511899750260686E-10</v>
      </c>
      <c r="X64" s="105">
        <v>2.4568275208215554E-10</v>
      </c>
      <c r="Y64" s="105">
        <v>2.7490492964261681E-10</v>
      </c>
      <c r="Z64" s="105">
        <v>3.1927934742083163E-10</v>
      </c>
      <c r="AA64" s="105">
        <v>3.6473606806788248E-10</v>
      </c>
      <c r="AB64" s="105">
        <v>4.1235739446261047E-10</v>
      </c>
      <c r="AC64" s="105">
        <v>4.6430793234787075E-10</v>
      </c>
      <c r="AD64" s="105">
        <v>5.487275564113034E-10</v>
      </c>
      <c r="AE64" s="105">
        <v>6.5804014654610299E-10</v>
      </c>
      <c r="AF64" s="105">
        <v>8.1822097169216914E-10</v>
      </c>
      <c r="AG64" s="105">
        <v>1.0574099065373506E-9</v>
      </c>
      <c r="AH64" s="105">
        <v>1.3853476769392413E-9</v>
      </c>
      <c r="AI64" s="105">
        <v>1.5909852227347914E-9</v>
      </c>
      <c r="AJ64" s="105">
        <v>1.7966227685305313E-9</v>
      </c>
      <c r="AK64" s="24"/>
      <c r="AL64" s="24"/>
      <c r="AM64" s="69"/>
      <c r="AN64" s="69"/>
      <c r="AO64" s="146" t="s">
        <v>10</v>
      </c>
      <c r="AP64" s="146"/>
      <c r="AQ64" s="146"/>
      <c r="AR64" s="146"/>
      <c r="AS64" s="145" t="s">
        <v>11</v>
      </c>
      <c r="AT64" s="145"/>
      <c r="AU64" s="145"/>
      <c r="AV64" s="145"/>
      <c r="AW64" s="69"/>
      <c r="AX64" s="69"/>
      <c r="AY64" s="69"/>
    </row>
    <row r="65" spans="1:51" x14ac:dyDescent="0.25">
      <c r="A65" s="24"/>
      <c r="B65" s="24"/>
      <c r="C65" s="24"/>
      <c r="D65" s="24"/>
      <c r="E65" s="24"/>
      <c r="F65" s="24"/>
      <c r="G65" s="24"/>
      <c r="H65" s="24"/>
      <c r="I65" s="24"/>
      <c r="J65" s="24"/>
      <c r="K65" s="24"/>
      <c r="L65" s="24"/>
      <c r="M65" s="24"/>
      <c r="N65" s="24"/>
      <c r="O65" s="24"/>
      <c r="P65" s="24"/>
      <c r="Q65" s="24"/>
      <c r="R65" s="24"/>
      <c r="S65" s="24"/>
      <c r="T65" s="24"/>
      <c r="U65" s="24"/>
      <c r="V65" s="24"/>
      <c r="W65" s="24"/>
      <c r="X65" s="24"/>
      <c r="Y65" s="24"/>
      <c r="Z65" s="24"/>
      <c r="AA65" s="24"/>
      <c r="AB65" s="24"/>
      <c r="AC65" s="24"/>
      <c r="AD65" s="24"/>
      <c r="AE65" s="24"/>
      <c r="AF65" s="24"/>
      <c r="AG65" s="24"/>
      <c r="AH65" s="24"/>
      <c r="AI65" s="24"/>
      <c r="AJ65" s="24"/>
      <c r="AK65" s="24"/>
      <c r="AL65" s="24"/>
      <c r="AM65" s="69"/>
      <c r="AN65" s="69"/>
      <c r="AO65" s="69"/>
      <c r="AP65" s="69"/>
      <c r="AQ65" s="69"/>
      <c r="AR65" s="69"/>
      <c r="AS65" s="69"/>
      <c r="AT65" s="69"/>
      <c r="AU65" s="69"/>
      <c r="AV65" s="69"/>
      <c r="AW65" s="69"/>
      <c r="AX65" s="69"/>
      <c r="AY65" s="69"/>
    </row>
    <row r="66" spans="1:51" x14ac:dyDescent="0.25">
      <c r="A66" s="24"/>
      <c r="B66" s="41">
        <f>IFERROR(C64/C66,0)</f>
        <v>4.0147058823529411</v>
      </c>
      <c r="C66" s="35">
        <f t="shared" si="36"/>
        <v>1.8964434038915681E-10</v>
      </c>
      <c r="D66" s="31" t="s">
        <v>9</v>
      </c>
      <c r="E66" s="105">
        <v>5.6882350242448694E-10</v>
      </c>
      <c r="F66" s="105">
        <v>4.7986058498370326E-10</v>
      </c>
      <c r="G66" s="105">
        <v>4.0437689745820865E-10</v>
      </c>
      <c r="H66" s="105">
        <v>3.5045997779710053E-10</v>
      </c>
      <c r="I66" s="105">
        <v>3.0193475010212044E-10</v>
      </c>
      <c r="J66" s="105">
        <v>2.6338415254410198E-10</v>
      </c>
      <c r="K66" s="105">
        <v>2.2052020141388172E-10</v>
      </c>
      <c r="L66" s="105">
        <v>1.841262806429584E-10</v>
      </c>
      <c r="M66" s="105">
        <v>1.5150654424768256E-10</v>
      </c>
      <c r="N66" s="105">
        <v>1.1915639245101766E-10</v>
      </c>
      <c r="O66" s="105">
        <v>9.435460940691799E-11</v>
      </c>
      <c r="P66" s="105">
        <v>7.7640364311975866E-11</v>
      </c>
      <c r="Q66" s="105">
        <v>6.2543626806872214E-11</v>
      </c>
      <c r="R66" s="105">
        <v>5.4456088857702035E-11</v>
      </c>
      <c r="S66" s="105">
        <v>5.1221073678034601E-11</v>
      </c>
      <c r="T66" s="105">
        <v>4.9873150686510459E-11</v>
      </c>
      <c r="U66" s="105">
        <v>5.0681904481431253E-11</v>
      </c>
      <c r="V66" s="105">
        <v>5.25689966695635E-11</v>
      </c>
      <c r="W66" s="105">
        <v>5.6073596447535764E-11</v>
      </c>
      <c r="X66" s="105">
        <v>6.1195703815335438E-11</v>
      </c>
      <c r="Y66" s="105">
        <v>6.8474487969589535E-11</v>
      </c>
      <c r="Z66" s="105">
        <v>7.9527456500426926E-11</v>
      </c>
      <c r="AA66" s="105">
        <v>9.0850009628630059E-11</v>
      </c>
      <c r="AB66" s="105">
        <v>1.0271173195405682E-10</v>
      </c>
      <c r="AC66" s="105">
        <v>1.1565179267272972E-10</v>
      </c>
      <c r="AD66" s="105">
        <v>1.3667939134054439E-10</v>
      </c>
      <c r="AE66" s="105">
        <v>1.639074357697253E-10</v>
      </c>
      <c r="AF66" s="105">
        <v>2.0380595631892857E-10</v>
      </c>
      <c r="AG66" s="105">
        <v>2.6338415254410198E-10</v>
      </c>
      <c r="AH66" s="105">
        <v>3.450682858310197E-10</v>
      </c>
      <c r="AI66" s="105">
        <v>3.962893595090322E-10</v>
      </c>
      <c r="AJ66" s="105">
        <v>4.4751043318709199E-10</v>
      </c>
      <c r="AK66" s="24"/>
      <c r="AL66" s="24"/>
      <c r="AM66" s="69"/>
      <c r="AN66" s="20" t="s">
        <v>100</v>
      </c>
      <c r="AO66" s="152">
        <v>-0.57692307692307687</v>
      </c>
      <c r="AP66" s="153">
        <v>-0.63461538461538458</v>
      </c>
      <c r="AQ66" s="154">
        <v>-0.51923076923076927</v>
      </c>
      <c r="AR66" s="118">
        <v>-0.43269230769230771</v>
      </c>
      <c r="AS66" s="102">
        <v>-0.5576923076923076</v>
      </c>
      <c r="AT66" s="109">
        <v>-0.6134615384615385</v>
      </c>
      <c r="AU66" s="118">
        <v>-0.50192307692307692</v>
      </c>
      <c r="AV66" s="119">
        <v>-0.41826923076923073</v>
      </c>
      <c r="AW66" s="69"/>
      <c r="AX66" s="69"/>
      <c r="AY66" s="69"/>
    </row>
    <row r="67" spans="1:51" x14ac:dyDescent="0.25">
      <c r="A67" s="24"/>
      <c r="B67" s="41">
        <f t="shared" si="37"/>
        <v>1.5000000000000002</v>
      </c>
      <c r="C67" s="35">
        <f t="shared" si="36"/>
        <v>2.8446651058373527E-10</v>
      </c>
      <c r="D67" s="33" t="s">
        <v>8</v>
      </c>
      <c r="E67" s="105">
        <v>8.5323525363673035E-10</v>
      </c>
      <c r="F67" s="105">
        <v>7.1979087747555483E-10</v>
      </c>
      <c r="G67" s="105">
        <v>6.0656534618731287E-10</v>
      </c>
      <c r="H67" s="105">
        <v>5.2568996669565069E-10</v>
      </c>
      <c r="I67" s="105">
        <v>4.5290212515318063E-10</v>
      </c>
      <c r="J67" s="105">
        <v>3.9507622881615296E-10</v>
      </c>
      <c r="K67" s="105">
        <v>3.307803021208226E-10</v>
      </c>
      <c r="L67" s="105">
        <v>2.7618942096443759E-10</v>
      </c>
      <c r="M67" s="105">
        <v>2.2725981637152383E-10</v>
      </c>
      <c r="N67" s="105">
        <v>1.7873458867652652E-10</v>
      </c>
      <c r="O67" s="105">
        <v>1.41531914110377E-10</v>
      </c>
      <c r="P67" s="105">
        <v>1.1646054646796381E-10</v>
      </c>
      <c r="Q67" s="105">
        <v>9.3815440210308315E-11</v>
      </c>
      <c r="R67" s="105">
        <v>8.1684133286553042E-11</v>
      </c>
      <c r="S67" s="105">
        <v>7.6831610517051892E-11</v>
      </c>
      <c r="T67" s="105">
        <v>7.4809726029765676E-11</v>
      </c>
      <c r="U67" s="105">
        <v>7.6022856722146867E-11</v>
      </c>
      <c r="V67" s="105">
        <v>7.8853495004345256E-11</v>
      </c>
      <c r="W67" s="105">
        <v>8.4110394671303663E-11</v>
      </c>
      <c r="X67" s="105">
        <v>9.1793555723003151E-11</v>
      </c>
      <c r="Y67" s="105">
        <v>1.0271173195438429E-10</v>
      </c>
      <c r="Z67" s="105">
        <v>1.1929118475064037E-10</v>
      </c>
      <c r="AA67" s="105">
        <v>1.3627501444294508E-10</v>
      </c>
      <c r="AB67" s="105">
        <v>1.5406759793108522E-10</v>
      </c>
      <c r="AC67" s="105">
        <v>1.7347768900909457E-10</v>
      </c>
      <c r="AD67" s="105">
        <v>2.0501908701081663E-10</v>
      </c>
      <c r="AE67" s="105">
        <v>2.4586115365458793E-10</v>
      </c>
      <c r="AF67" s="105">
        <v>3.0570893447839287E-10</v>
      </c>
      <c r="AG67" s="105">
        <v>3.9507622881615296E-10</v>
      </c>
      <c r="AH67" s="105">
        <v>5.1760242874652971E-10</v>
      </c>
      <c r="AI67" s="105">
        <v>5.9443403926354827E-10</v>
      </c>
      <c r="AJ67" s="105">
        <v>6.7126564978063807E-10</v>
      </c>
      <c r="AK67" s="24"/>
      <c r="AL67" s="24"/>
      <c r="AM67" s="69"/>
      <c r="AN67" s="20" t="s">
        <v>99</v>
      </c>
      <c r="AO67" s="152">
        <v>-0.6</v>
      </c>
      <c r="AP67" s="153">
        <v>-0.66</v>
      </c>
      <c r="AQ67" s="154">
        <v>-0.54</v>
      </c>
      <c r="AR67" s="118">
        <v>-0.45</v>
      </c>
      <c r="AS67" s="102">
        <v>-0.57999999999999996</v>
      </c>
      <c r="AT67" s="109">
        <v>-0.63800000000000001</v>
      </c>
      <c r="AU67" s="118">
        <v>-0.52200000000000002</v>
      </c>
      <c r="AV67" s="119">
        <v>-0.435</v>
      </c>
      <c r="AW67" s="69"/>
      <c r="AX67" s="69"/>
      <c r="AY67" s="69"/>
    </row>
    <row r="68" spans="1:51" x14ac:dyDescent="0.25">
      <c r="A68" s="24"/>
      <c r="B68" s="24"/>
      <c r="C68" s="24"/>
      <c r="D68" s="24"/>
      <c r="E68" s="24"/>
      <c r="F68" s="24"/>
      <c r="G68" s="24"/>
      <c r="H68" s="24"/>
      <c r="I68" s="24"/>
      <c r="J68" s="24"/>
      <c r="K68" s="24"/>
      <c r="L68" s="24"/>
      <c r="M68" s="24"/>
      <c r="N68" s="24"/>
      <c r="O68" s="24"/>
      <c r="P68" s="24"/>
      <c r="Q68" s="24"/>
      <c r="R68" s="24"/>
      <c r="S68" s="24"/>
      <c r="T68" s="24"/>
      <c r="U68" s="24"/>
      <c r="V68" s="24"/>
      <c r="W68" s="24"/>
      <c r="X68" s="24"/>
      <c r="Y68" s="24"/>
      <c r="Z68" s="24"/>
      <c r="AA68" s="24"/>
      <c r="AB68" s="24"/>
      <c r="AC68" s="24"/>
      <c r="AD68" s="24"/>
      <c r="AE68" s="24"/>
      <c r="AF68" s="24"/>
      <c r="AG68" s="24"/>
      <c r="AH68" s="24"/>
      <c r="AI68" s="24"/>
      <c r="AJ68" s="24"/>
      <c r="AK68" s="24"/>
      <c r="AL68" s="24"/>
      <c r="AM68" s="69"/>
      <c r="AN68" s="20" t="s">
        <v>98</v>
      </c>
      <c r="AO68" s="152">
        <v>-0.624</v>
      </c>
      <c r="AP68" s="153">
        <v>-0.68640000000000001</v>
      </c>
      <c r="AQ68" s="154">
        <v>-0.5616000000000001</v>
      </c>
      <c r="AR68" s="118">
        <v>-0.46800000000000003</v>
      </c>
      <c r="AS68" s="102">
        <v>-0.60319999999999996</v>
      </c>
      <c r="AT68" s="109">
        <v>-0.66352</v>
      </c>
      <c r="AU68" s="118">
        <v>-0.54288000000000003</v>
      </c>
      <c r="AV68" s="119">
        <v>-0.45240000000000002</v>
      </c>
      <c r="AW68" s="69"/>
      <c r="AX68" s="69"/>
      <c r="AY68" s="69"/>
    </row>
    <row r="69" spans="1:51" x14ac:dyDescent="0.25">
      <c r="A69" s="24"/>
      <c r="B69" s="24"/>
      <c r="C69" s="24"/>
      <c r="D69" s="24"/>
      <c r="E69" s="24"/>
      <c r="F69" s="24"/>
      <c r="G69" s="24"/>
      <c r="H69" s="24"/>
      <c r="I69" s="24"/>
      <c r="J69" s="24"/>
      <c r="K69" s="24"/>
      <c r="L69" s="24"/>
      <c r="M69" s="24"/>
      <c r="N69" s="24"/>
      <c r="O69" s="24"/>
      <c r="P69" s="24"/>
      <c r="Q69" s="24"/>
      <c r="R69" s="24"/>
      <c r="S69" s="24"/>
      <c r="T69" s="24"/>
      <c r="U69" s="24"/>
      <c r="V69" s="24"/>
      <c r="W69" s="24"/>
      <c r="X69" s="24"/>
      <c r="Y69" s="24"/>
      <c r="Z69" s="24"/>
      <c r="AA69" s="24"/>
      <c r="AB69" s="24"/>
      <c r="AC69" s="24"/>
      <c r="AD69" s="24"/>
      <c r="AE69" s="24"/>
      <c r="AF69" s="24"/>
      <c r="AG69" s="24"/>
      <c r="AH69" s="24"/>
      <c r="AI69" s="24"/>
      <c r="AJ69" s="24"/>
      <c r="AK69" s="24"/>
      <c r="AL69" s="24"/>
      <c r="AM69" s="69"/>
      <c r="AN69" s="69"/>
      <c r="AO69" s="69"/>
      <c r="AP69" s="69"/>
      <c r="AQ69" s="69"/>
      <c r="AR69" s="69"/>
      <c r="AS69" s="69"/>
      <c r="AT69" s="69"/>
      <c r="AU69" s="69"/>
      <c r="AV69" s="69"/>
      <c r="AW69" s="69"/>
      <c r="AX69" s="69"/>
      <c r="AY69" s="69"/>
    </row>
    <row r="70" spans="1:51" x14ac:dyDescent="0.25">
      <c r="A70" s="24"/>
      <c r="B70" s="9" t="s">
        <v>11</v>
      </c>
      <c r="C70" s="20" t="s">
        <v>57</v>
      </c>
      <c r="D70" s="24"/>
      <c r="E70" s="20">
        <f>S57</f>
        <v>-7.5</v>
      </c>
      <c r="F70" s="20">
        <f t="shared" ref="F70:AJ70" si="38">E70+$U$57</f>
        <v>-7</v>
      </c>
      <c r="G70" s="20">
        <f t="shared" si="38"/>
        <v>-6.5</v>
      </c>
      <c r="H70" s="20">
        <f t="shared" si="38"/>
        <v>-6</v>
      </c>
      <c r="I70" s="20">
        <f t="shared" si="38"/>
        <v>-5.5</v>
      </c>
      <c r="J70" s="20">
        <f t="shared" si="38"/>
        <v>-5</v>
      </c>
      <c r="K70" s="20">
        <f t="shared" si="38"/>
        <v>-4.5</v>
      </c>
      <c r="L70" s="20">
        <f t="shared" si="38"/>
        <v>-4</v>
      </c>
      <c r="M70" s="20">
        <f t="shared" si="38"/>
        <v>-3.5</v>
      </c>
      <c r="N70" s="20">
        <f t="shared" si="38"/>
        <v>-3</v>
      </c>
      <c r="O70" s="20">
        <f t="shared" si="38"/>
        <v>-2.5</v>
      </c>
      <c r="P70" s="20">
        <f t="shared" si="38"/>
        <v>-2</v>
      </c>
      <c r="Q70" s="20">
        <f t="shared" si="38"/>
        <v>-1.5</v>
      </c>
      <c r="R70" s="20">
        <f t="shared" si="38"/>
        <v>-1</v>
      </c>
      <c r="S70" s="20">
        <f t="shared" si="38"/>
        <v>-0.5</v>
      </c>
      <c r="T70" s="20">
        <f t="shared" si="38"/>
        <v>0</v>
      </c>
      <c r="U70" s="20">
        <f t="shared" si="38"/>
        <v>0.5</v>
      </c>
      <c r="V70" s="20">
        <f t="shared" si="38"/>
        <v>1</v>
      </c>
      <c r="W70" s="20">
        <f t="shared" si="38"/>
        <v>1.5</v>
      </c>
      <c r="X70" s="20">
        <f t="shared" si="38"/>
        <v>2</v>
      </c>
      <c r="Y70" s="20">
        <f t="shared" si="38"/>
        <v>2.5</v>
      </c>
      <c r="Z70" s="20">
        <f t="shared" si="38"/>
        <v>3</v>
      </c>
      <c r="AA70" s="20">
        <f t="shared" si="38"/>
        <v>3.5</v>
      </c>
      <c r="AB70" s="20">
        <f t="shared" si="38"/>
        <v>4</v>
      </c>
      <c r="AC70" s="20">
        <f t="shared" si="38"/>
        <v>4.5</v>
      </c>
      <c r="AD70" s="20">
        <f t="shared" si="38"/>
        <v>5</v>
      </c>
      <c r="AE70" s="20">
        <f t="shared" si="38"/>
        <v>5.5</v>
      </c>
      <c r="AF70" s="20">
        <f t="shared" si="38"/>
        <v>6</v>
      </c>
      <c r="AG70" s="20">
        <f t="shared" si="38"/>
        <v>6.5</v>
      </c>
      <c r="AH70" s="20">
        <f t="shared" si="38"/>
        <v>7</v>
      </c>
      <c r="AI70" s="20">
        <f t="shared" si="38"/>
        <v>7.5</v>
      </c>
      <c r="AJ70" s="20">
        <f t="shared" si="38"/>
        <v>8</v>
      </c>
      <c r="AK70" s="24"/>
      <c r="AL70" s="24"/>
      <c r="AM70" s="69"/>
      <c r="AN70" s="31" t="s">
        <v>9</v>
      </c>
      <c r="AO70" s="155">
        <v>-5.7692307692307689E-2</v>
      </c>
      <c r="AP70" s="156">
        <v>-6.3461538461538458E-2</v>
      </c>
      <c r="AQ70" s="157">
        <v>-5.1923076923076926E-2</v>
      </c>
      <c r="AR70" s="122">
        <v>-4.3269230769230768E-2</v>
      </c>
      <c r="AS70" s="120">
        <v>-5.5769230769230758E-2</v>
      </c>
      <c r="AT70" s="121">
        <v>-6.1346153846153849E-2</v>
      </c>
      <c r="AU70" s="122">
        <v>-5.0192307692307689E-2</v>
      </c>
      <c r="AV70" s="123">
        <v>-4.1826923076923074E-2</v>
      </c>
      <c r="AW70" s="69"/>
      <c r="AX70" s="69"/>
      <c r="AY70" s="69"/>
    </row>
    <row r="71" spans="1:51" x14ac:dyDescent="0.25">
      <c r="A71" s="24"/>
      <c r="B71" s="24"/>
      <c r="C71" s="24"/>
      <c r="D71" s="24"/>
      <c r="E71" s="24"/>
      <c r="F71" s="24"/>
      <c r="G71" s="24"/>
      <c r="H71" s="24"/>
      <c r="I71" s="24"/>
      <c r="J71" s="24"/>
      <c r="K71" s="24"/>
      <c r="L71" s="24"/>
      <c r="M71" s="24"/>
      <c r="N71" s="24"/>
      <c r="O71" s="24"/>
      <c r="P71" s="24"/>
      <c r="Q71" s="24"/>
      <c r="R71" s="24"/>
      <c r="S71" s="24"/>
      <c r="T71" s="24"/>
      <c r="U71" s="24"/>
      <c r="V71" s="24"/>
      <c r="W71" s="24"/>
      <c r="X71" s="24"/>
      <c r="Y71" s="24"/>
      <c r="Z71" s="24"/>
      <c r="AA71" s="24"/>
      <c r="AB71" s="24"/>
      <c r="AC71" s="24"/>
      <c r="AD71" s="24"/>
      <c r="AE71" s="24"/>
      <c r="AF71" s="24"/>
      <c r="AG71" s="24"/>
      <c r="AH71" s="24"/>
      <c r="AI71" s="24"/>
      <c r="AJ71" s="24"/>
      <c r="AK71" s="24"/>
      <c r="AL71" s="24"/>
      <c r="AM71" s="69"/>
      <c r="AN71" s="33" t="s">
        <v>8</v>
      </c>
      <c r="AO71" s="155">
        <v>-4.6153846153846156E-2</v>
      </c>
      <c r="AP71" s="156">
        <v>-5.0769230769230768E-2</v>
      </c>
      <c r="AQ71" s="157">
        <v>-4.1538461538461545E-2</v>
      </c>
      <c r="AR71" s="122">
        <v>-3.4615384615384617E-2</v>
      </c>
      <c r="AS71" s="120">
        <v>-4.4615384615384612E-2</v>
      </c>
      <c r="AT71" s="121">
        <v>-4.907692307692308E-2</v>
      </c>
      <c r="AU71" s="122">
        <v>-4.0153846153846151E-2</v>
      </c>
      <c r="AV71" s="123">
        <v>-3.3461538461538459E-2</v>
      </c>
      <c r="AW71" s="69"/>
      <c r="AX71" s="69"/>
      <c r="AY71" s="69"/>
    </row>
    <row r="72" spans="1:51" x14ac:dyDescent="0.25">
      <c r="A72" s="24"/>
      <c r="B72" s="6" t="s">
        <v>12</v>
      </c>
      <c r="C72" s="35">
        <f t="shared" ref="C71:C77" si="39">IFERROR(AVERAGE(E72:AJ72),0)</f>
        <v>4.0681395817587347E-10</v>
      </c>
      <c r="D72" s="20" t="s">
        <v>100</v>
      </c>
      <c r="E72" s="105">
        <v>1.2202069413191027E-9</v>
      </c>
      <c r="F72" s="105">
        <v>1.0293688888854506E-9</v>
      </c>
      <c r="G72" s="105">
        <v>8.674456928808953E-10</v>
      </c>
      <c r="H72" s="105">
        <v>7.5178626716347596E-10</v>
      </c>
      <c r="I72" s="105">
        <v>6.47692784017696E-10</v>
      </c>
      <c r="J72" s="105">
        <v>5.6499629462973643E-10</v>
      </c>
      <c r="K72" s="105">
        <v>4.7304705118440562E-10</v>
      </c>
      <c r="L72" s="105">
        <v>3.9497693882511265E-10</v>
      </c>
      <c r="M72" s="105">
        <v>3.2500298626601924E-10</v>
      </c>
      <c r="N72" s="105">
        <v>2.5560733083554926E-10</v>
      </c>
      <c r="O72" s="105">
        <v>2.0240399500555339E-10</v>
      </c>
      <c r="P72" s="105">
        <v>1.6654957303313953E-10</v>
      </c>
      <c r="Q72" s="105">
        <v>1.3416493383224723E-10</v>
      </c>
      <c r="R72" s="105">
        <v>1.1681601997462592E-10</v>
      </c>
      <c r="S72" s="105">
        <v>1.0987645443159205E-10</v>
      </c>
      <c r="T72" s="105">
        <v>1.0698496878863172E-10</v>
      </c>
      <c r="U72" s="105">
        <v>1.0871986017440379E-10</v>
      </c>
      <c r="V72" s="105">
        <v>1.1276794007451861E-10</v>
      </c>
      <c r="W72" s="105">
        <v>1.2028580274614754E-10</v>
      </c>
      <c r="X72" s="105">
        <v>1.3127344818929253E-10</v>
      </c>
      <c r="Y72" s="105">
        <v>1.4688747066117365E-10</v>
      </c>
      <c r="Z72" s="105">
        <v>1.7059765293322995E-10</v>
      </c>
      <c r="AA72" s="105">
        <v>1.9488613233390198E-10</v>
      </c>
      <c r="AB72" s="105">
        <v>2.2033120599174729E-10</v>
      </c>
      <c r="AC72" s="105">
        <v>2.4808946816395407E-10</v>
      </c>
      <c r="AD72" s="105">
        <v>2.9319664419375029E-10</v>
      </c>
      <c r="AE72" s="105">
        <v>3.5160465418103594E-10</v>
      </c>
      <c r="AF72" s="105">
        <v>4.3719262921198049E-10</v>
      </c>
      <c r="AG72" s="105">
        <v>5.6499629462973643E-10</v>
      </c>
      <c r="AH72" s="105">
        <v>7.4022032459170629E-10</v>
      </c>
      <c r="AI72" s="105">
        <v>8.5009677902336193E-10</v>
      </c>
      <c r="AJ72" s="105">
        <v>9.5997323345477407E-10</v>
      </c>
      <c r="AK72" s="24"/>
      <c r="AL72" s="24"/>
      <c r="AM72" s="69"/>
      <c r="AN72" s="69"/>
      <c r="AO72" s="69"/>
      <c r="AP72" s="69"/>
      <c r="AQ72" s="69"/>
      <c r="AR72" s="69"/>
      <c r="AS72" s="69"/>
      <c r="AT72" s="69"/>
      <c r="AU72" s="69"/>
      <c r="AV72" s="69"/>
      <c r="AW72" s="69"/>
      <c r="AX72" s="69"/>
      <c r="AY72" s="69"/>
    </row>
    <row r="73" spans="1:51" x14ac:dyDescent="0.25">
      <c r="A73" s="24"/>
      <c r="B73" s="41">
        <f t="shared" ref="B72:B77" si="40">IFERROR(C73/C72,0)</f>
        <v>1.7222222222222219</v>
      </c>
      <c r="C73" s="35">
        <f t="shared" si="39"/>
        <v>7.0062403908067086E-10</v>
      </c>
      <c r="D73" s="20" t="s">
        <v>99</v>
      </c>
      <c r="E73" s="105">
        <v>2.1014675100495655E-9</v>
      </c>
      <c r="F73" s="105">
        <v>1.7728019753027203E-9</v>
      </c>
      <c r="G73" s="105">
        <v>1.4939342488504306E-9</v>
      </c>
      <c r="H73" s="105">
        <v>1.2947430156704308E-9</v>
      </c>
      <c r="I73" s="105">
        <v>1.1154709058082542E-9</v>
      </c>
      <c r="J73" s="105">
        <v>9.7304917408454599E-10</v>
      </c>
      <c r="K73" s="105">
        <v>8.1469214370647641E-10</v>
      </c>
      <c r="L73" s="105">
        <v>6.8023806130991625E-10</v>
      </c>
      <c r="M73" s="105">
        <v>5.5972736523592208E-10</v>
      </c>
      <c r="N73" s="105">
        <v>4.402126253278904E-10</v>
      </c>
      <c r="O73" s="105">
        <v>3.4858465806511973E-10</v>
      </c>
      <c r="P73" s="105">
        <v>2.8683537577929584E-10</v>
      </c>
      <c r="Q73" s="105">
        <v>2.3106183048887022E-10</v>
      </c>
      <c r="R73" s="105">
        <v>2.0118314551185577E-10</v>
      </c>
      <c r="S73" s="105">
        <v>1.8923167152107521E-10</v>
      </c>
      <c r="T73" s="105">
        <v>1.842518906915324E-10</v>
      </c>
      <c r="U73" s="105">
        <v>1.8723975918925095E-10</v>
      </c>
      <c r="V73" s="105">
        <v>1.9421145235055985E-10</v>
      </c>
      <c r="W73" s="105">
        <v>2.0715888250725409E-10</v>
      </c>
      <c r="X73" s="105">
        <v>2.2608204965933713E-10</v>
      </c>
      <c r="Y73" s="105">
        <v>2.5297286613868799E-10</v>
      </c>
      <c r="Z73" s="105">
        <v>2.938070689405627E-10</v>
      </c>
      <c r="AA73" s="105">
        <v>3.3563722790838677E-10</v>
      </c>
      <c r="AB73" s="105">
        <v>3.7945929920800924E-10</v>
      </c>
      <c r="AC73" s="105">
        <v>4.2726519517125427E-10</v>
      </c>
      <c r="AD73" s="105">
        <v>5.0494977611145884E-10</v>
      </c>
      <c r="AE73" s="105">
        <v>6.055413488673397E-10</v>
      </c>
      <c r="AF73" s="105">
        <v>7.5294286142063298E-10</v>
      </c>
      <c r="AG73" s="105">
        <v>9.7304917408454599E-10</v>
      </c>
      <c r="AH73" s="105">
        <v>1.2748238923523831E-9</v>
      </c>
      <c r="AI73" s="105">
        <v>1.4640555638735678E-9</v>
      </c>
      <c r="AJ73" s="105">
        <v>1.6532872353943329E-9</v>
      </c>
      <c r="AK73" s="24"/>
      <c r="AL73" s="24"/>
      <c r="AM73" s="69"/>
      <c r="AN73" s="69"/>
      <c r="AO73" s="69"/>
      <c r="AP73" s="69"/>
      <c r="AQ73" s="69"/>
      <c r="AR73" s="69"/>
      <c r="AS73" s="69"/>
      <c r="AT73" s="69"/>
      <c r="AU73" s="69"/>
      <c r="AV73" s="69"/>
      <c r="AW73" s="69"/>
      <c r="AX73" s="69"/>
      <c r="AY73" s="69"/>
    </row>
    <row r="74" spans="1:51" x14ac:dyDescent="0.25">
      <c r="A74" s="24"/>
      <c r="B74" s="41">
        <f t="shared" si="40"/>
        <v>1.7050000000000007</v>
      </c>
      <c r="C74" s="35">
        <f t="shared" si="39"/>
        <v>1.1945639866325443E-9</v>
      </c>
      <c r="D74" s="20" t="s">
        <v>98</v>
      </c>
      <c r="E74" s="105">
        <v>3.5830021046345093E-9</v>
      </c>
      <c r="F74" s="105">
        <v>3.0226273678911386E-9</v>
      </c>
      <c r="G74" s="105">
        <v>2.5471578942899845E-9</v>
      </c>
      <c r="H74" s="105">
        <v>2.2075368417180847E-9</v>
      </c>
      <c r="I74" s="105">
        <v>1.9018778944030733E-9</v>
      </c>
      <c r="J74" s="105">
        <v>1.659048841814151E-9</v>
      </c>
      <c r="K74" s="105">
        <v>1.3890501050195424E-9</v>
      </c>
      <c r="L74" s="105">
        <v>1.1598058945334074E-9</v>
      </c>
      <c r="M74" s="105">
        <v>9.5433515772724722E-10</v>
      </c>
      <c r="N74" s="105">
        <v>7.5056252618405323E-10</v>
      </c>
      <c r="O74" s="105">
        <v>5.9433684200102923E-10</v>
      </c>
      <c r="P74" s="105">
        <v>4.8905431570369948E-10</v>
      </c>
      <c r="Q74" s="105">
        <v>3.9396042098352376E-10</v>
      </c>
      <c r="R74" s="105">
        <v>3.4301726309771412E-10</v>
      </c>
      <c r="S74" s="105">
        <v>3.2263999994343329E-10</v>
      </c>
      <c r="T74" s="105">
        <v>3.1414947362906279E-10</v>
      </c>
      <c r="U74" s="105">
        <v>3.1924378941767292E-10</v>
      </c>
      <c r="V74" s="105">
        <v>3.3113052625770458E-10</v>
      </c>
      <c r="W74" s="105">
        <v>3.5320589467486826E-10</v>
      </c>
      <c r="X74" s="105">
        <v>3.8546989466916985E-10</v>
      </c>
      <c r="Y74" s="105">
        <v>4.3131873676646303E-10</v>
      </c>
      <c r="Z74" s="105">
        <v>5.0094105254365943E-10</v>
      </c>
      <c r="AA74" s="105">
        <v>5.7226147358379948E-10</v>
      </c>
      <c r="AB74" s="105">
        <v>6.469781051496558E-10</v>
      </c>
      <c r="AC74" s="105">
        <v>7.2848715776698861E-10</v>
      </c>
      <c r="AD74" s="105">
        <v>8.6093936827003737E-10</v>
      </c>
      <c r="AE74" s="105">
        <v>1.0324479998188142E-9</v>
      </c>
      <c r="AF74" s="105">
        <v>1.2837675787221794E-9</v>
      </c>
      <c r="AG74" s="105">
        <v>1.659048841814151E-9</v>
      </c>
      <c r="AH74" s="105">
        <v>2.1735747364608134E-9</v>
      </c>
      <c r="AI74" s="105">
        <v>2.4962147364044333E-9</v>
      </c>
      <c r="AJ74" s="105">
        <v>2.818854736347338E-9</v>
      </c>
      <c r="AK74" s="24"/>
      <c r="AL74" s="24"/>
      <c r="AM74" s="25"/>
      <c r="AN74" s="25"/>
      <c r="AO74" s="25"/>
      <c r="AP74" s="25"/>
      <c r="AQ74" s="25"/>
      <c r="AR74" s="25"/>
      <c r="AS74" s="68"/>
      <c r="AT74" s="68"/>
      <c r="AU74" s="68"/>
      <c r="AV74" s="68"/>
      <c r="AW74" s="68"/>
      <c r="AX74" s="68"/>
      <c r="AY74" s="68"/>
    </row>
    <row r="75" spans="1:51" ht="15.75" thickBot="1" x14ac:dyDescent="0.3">
      <c r="A75" s="24"/>
      <c r="B75" s="24"/>
      <c r="C75" s="24"/>
      <c r="D75" s="24"/>
      <c r="E75" s="24"/>
      <c r="F75" s="24"/>
      <c r="G75" s="24"/>
      <c r="H75" s="24"/>
      <c r="I75" s="24"/>
      <c r="J75" s="24"/>
      <c r="K75" s="24"/>
      <c r="L75" s="24"/>
      <c r="M75" s="24"/>
      <c r="N75" s="24"/>
      <c r="O75" s="24"/>
      <c r="P75" s="24"/>
      <c r="Q75" s="24"/>
      <c r="R75" s="24"/>
      <c r="S75" s="24"/>
      <c r="T75" s="24"/>
      <c r="U75" s="24"/>
      <c r="V75" s="24"/>
      <c r="W75" s="24"/>
      <c r="X75" s="24"/>
      <c r="Y75" s="24"/>
      <c r="Z75" s="24"/>
      <c r="AA75" s="24"/>
      <c r="AB75" s="24"/>
      <c r="AC75" s="24"/>
      <c r="AD75" s="24"/>
      <c r="AE75" s="24"/>
      <c r="AF75" s="24"/>
      <c r="AG75" s="24"/>
      <c r="AH75" s="24"/>
      <c r="AI75" s="24"/>
      <c r="AJ75" s="24"/>
      <c r="AK75" s="24"/>
      <c r="AL75" s="24"/>
      <c r="AM75" s="25"/>
      <c r="AN75" s="25"/>
      <c r="AO75" s="25"/>
      <c r="AP75" s="25"/>
      <c r="AQ75" s="25"/>
      <c r="AR75" s="25"/>
      <c r="AS75" s="68"/>
      <c r="AT75" s="68"/>
      <c r="AU75" s="68"/>
      <c r="AV75" s="68"/>
      <c r="AW75" s="68"/>
      <c r="AX75" s="68"/>
      <c r="AY75" s="68"/>
    </row>
    <row r="76" spans="1:51" ht="15.75" thickBot="1" x14ac:dyDescent="0.3">
      <c r="A76" s="24"/>
      <c r="B76" s="41">
        <f>IFERROR(C74/C76,0)</f>
        <v>5.7066993171774199</v>
      </c>
      <c r="C76" s="35">
        <f t="shared" si="39"/>
        <v>2.0932660374042369E-10</v>
      </c>
      <c r="D76" s="31" t="s">
        <v>9</v>
      </c>
      <c r="E76" s="105">
        <v>6.2785892606072886E-10</v>
      </c>
      <c r="F76" s="105">
        <v>5.2966298027879187E-10</v>
      </c>
      <c r="G76" s="105">
        <v>4.4634520810005271E-10</v>
      </c>
      <c r="H76" s="105">
        <v>3.8683251368672958E-10</v>
      </c>
      <c r="I76" s="105">
        <v>3.3327108871468595E-10</v>
      </c>
      <c r="J76" s="105">
        <v>2.9071951220915741E-10</v>
      </c>
      <c r="K76" s="105">
        <v>2.4340692015057455E-10</v>
      </c>
      <c r="L76" s="105">
        <v>2.0323585142156343E-10</v>
      </c>
      <c r="M76" s="105">
        <v>1.6723067130147474E-10</v>
      </c>
      <c r="N76" s="105">
        <v>1.3152305465347131E-10</v>
      </c>
      <c r="O76" s="105">
        <v>1.041472152233514E-10</v>
      </c>
      <c r="P76" s="105">
        <v>8.5698279955214065E-11</v>
      </c>
      <c r="Q76" s="105">
        <v>6.90347255194759E-11</v>
      </c>
      <c r="R76" s="105">
        <v>6.0107821357473122E-11</v>
      </c>
      <c r="S76" s="105">
        <v>5.6537059692679521E-11</v>
      </c>
      <c r="T76" s="105">
        <v>5.5049242332333662E-11</v>
      </c>
      <c r="U76" s="105">
        <v>5.5941932748539046E-11</v>
      </c>
      <c r="V76" s="105">
        <v>5.8024877053008016E-11</v>
      </c>
      <c r="W76" s="105">
        <v>6.1893202189872323E-11</v>
      </c>
      <c r="X76" s="105">
        <v>6.7546908159132942E-11</v>
      </c>
      <c r="Y76" s="105">
        <v>7.5581121904946751E-11</v>
      </c>
      <c r="Z76" s="105">
        <v>8.7781224259670465E-11</v>
      </c>
      <c r="AA76" s="105">
        <v>1.0027889008647554E-10</v>
      </c>
      <c r="AB76" s="105">
        <v>1.1337168285741336E-10</v>
      </c>
      <c r="AC76" s="105">
        <v>1.2765472951662442E-10</v>
      </c>
      <c r="AD76" s="105">
        <v>1.5086468033782177E-10</v>
      </c>
      <c r="AE76" s="105">
        <v>1.8091859101654431E-10</v>
      </c>
      <c r="AF76" s="105">
        <v>2.2495798488243138E-10</v>
      </c>
      <c r="AG76" s="105">
        <v>2.9071951220915741E-10</v>
      </c>
      <c r="AH76" s="105">
        <v>3.8088124424538292E-10</v>
      </c>
      <c r="AI76" s="105">
        <v>4.3741830393809528E-10</v>
      </c>
      <c r="AJ76" s="105">
        <v>4.9395536363068216E-10</v>
      </c>
      <c r="AK76" s="24"/>
      <c r="AL76" s="24"/>
      <c r="AM76" s="25"/>
      <c r="AN76" s="6" t="s">
        <v>1</v>
      </c>
      <c r="AO76" s="126" t="s">
        <v>86</v>
      </c>
      <c r="AP76" s="131"/>
      <c r="AQ76" s="127"/>
      <c r="AR76" s="25"/>
      <c r="AS76" s="68"/>
      <c r="AT76" s="6" t="s">
        <v>1</v>
      </c>
      <c r="AU76" s="126" t="s">
        <v>87</v>
      </c>
      <c r="AV76" s="127"/>
      <c r="AW76" s="68"/>
      <c r="AX76" s="77" t="s">
        <v>40</v>
      </c>
      <c r="AY76" s="68"/>
    </row>
    <row r="77" spans="1:51" x14ac:dyDescent="0.25">
      <c r="A77" s="24"/>
      <c r="B77" s="41">
        <f t="shared" si="40"/>
        <v>1.462999999999999</v>
      </c>
      <c r="C77" s="35">
        <f t="shared" si="39"/>
        <v>3.0624482127223965E-10</v>
      </c>
      <c r="D77" s="33" t="s">
        <v>8</v>
      </c>
      <c r="E77" s="105">
        <v>9.1855760882684622E-10</v>
      </c>
      <c r="F77" s="105">
        <v>7.7489694014787239E-10</v>
      </c>
      <c r="G77" s="105">
        <v>6.5300303945037717E-10</v>
      </c>
      <c r="H77" s="105">
        <v>5.6593596752368548E-10</v>
      </c>
      <c r="I77" s="105">
        <v>4.8757560278958548E-10</v>
      </c>
      <c r="J77" s="105">
        <v>4.2532264636199722E-10</v>
      </c>
      <c r="K77" s="105">
        <v>3.5610432418029056E-10</v>
      </c>
      <c r="L77" s="105">
        <v>2.9733405062974733E-10</v>
      </c>
      <c r="M77" s="105">
        <v>2.4465847211405756E-10</v>
      </c>
      <c r="N77" s="105">
        <v>1.9241822895802852E-10</v>
      </c>
      <c r="O77" s="105">
        <v>1.5236737587176309E-10</v>
      </c>
      <c r="P77" s="105">
        <v>1.2537658357447816E-10</v>
      </c>
      <c r="Q77" s="105">
        <v>1.0099780343499325E-10</v>
      </c>
      <c r="R77" s="105">
        <v>8.7937742645983169E-11</v>
      </c>
      <c r="S77" s="105">
        <v>8.2713718330390133E-11</v>
      </c>
      <c r="T77" s="105">
        <v>8.0537041532204147E-11</v>
      </c>
      <c r="U77" s="105">
        <v>8.1843047611112616E-11</v>
      </c>
      <c r="V77" s="105">
        <v>8.4890395128550736E-11</v>
      </c>
      <c r="W77" s="105">
        <v>9.0549754803783202E-11</v>
      </c>
      <c r="X77" s="105">
        <v>9.88211266368115E-11</v>
      </c>
      <c r="Y77" s="105">
        <v>1.1057518134693711E-10</v>
      </c>
      <c r="Z77" s="105">
        <v>1.2842393109189791E-10</v>
      </c>
      <c r="AA77" s="105">
        <v>1.4670801619651371E-10</v>
      </c>
      <c r="AB77" s="105">
        <v>1.6586277202039575E-10</v>
      </c>
      <c r="AC77" s="105">
        <v>1.8675886928282153E-10</v>
      </c>
      <c r="AD77" s="105">
        <v>2.2071502733423323E-10</v>
      </c>
      <c r="AE77" s="105">
        <v>2.6468389865720433E-10</v>
      </c>
      <c r="AF77" s="105">
        <v>3.2911353188299707E-10</v>
      </c>
      <c r="AG77" s="105">
        <v>4.2532264636199722E-10</v>
      </c>
      <c r="AH77" s="105">
        <v>5.5722926033099514E-10</v>
      </c>
      <c r="AI77" s="105">
        <v>6.3994297866143338E-10</v>
      </c>
      <c r="AJ77" s="105">
        <v>7.2265669699168809E-10</v>
      </c>
      <c r="AK77" s="24"/>
      <c r="AL77" s="24"/>
      <c r="AM77" s="25"/>
      <c r="AN77" s="25"/>
      <c r="AO77" s="25"/>
      <c r="AP77" s="25"/>
      <c r="AQ77" s="25"/>
      <c r="AR77" s="25"/>
      <c r="AS77" s="68"/>
      <c r="AT77" s="68"/>
      <c r="AU77" s="68"/>
      <c r="AV77" s="68"/>
      <c r="AW77" s="68"/>
      <c r="AX77" s="68"/>
      <c r="AY77" s="68"/>
    </row>
    <row r="78" spans="1:51" x14ac:dyDescent="0.25">
      <c r="A78" s="24"/>
      <c r="B78" s="24"/>
      <c r="C78" s="24"/>
      <c r="D78" s="24"/>
      <c r="E78" s="24"/>
      <c r="F78" s="24"/>
      <c r="G78" s="24"/>
      <c r="H78" s="24"/>
      <c r="I78" s="24"/>
      <c r="J78" s="24"/>
      <c r="K78" s="24"/>
      <c r="L78" s="24"/>
      <c r="M78" s="24"/>
      <c r="N78" s="24"/>
      <c r="O78" s="24"/>
      <c r="P78" s="24"/>
      <c r="Q78" s="24"/>
      <c r="R78" s="24"/>
      <c r="S78" s="24"/>
      <c r="T78" s="24"/>
      <c r="U78" s="24"/>
      <c r="V78" s="24"/>
      <c r="W78" s="24"/>
      <c r="X78" s="24"/>
      <c r="Y78" s="24"/>
      <c r="Z78" s="24"/>
      <c r="AA78" s="24"/>
      <c r="AB78" s="24"/>
      <c r="AC78" s="24"/>
      <c r="AD78" s="24"/>
      <c r="AE78" s="24"/>
      <c r="AF78" s="24"/>
      <c r="AG78" s="24"/>
      <c r="AH78" s="24"/>
      <c r="AI78" s="24"/>
      <c r="AJ78" s="24"/>
      <c r="AK78" s="24"/>
      <c r="AL78" s="24"/>
      <c r="AM78" s="25"/>
      <c r="AN78" s="25"/>
      <c r="AO78" s="25"/>
      <c r="AP78" s="25"/>
      <c r="AQ78" s="25"/>
      <c r="AR78" s="25"/>
      <c r="AS78" s="68"/>
      <c r="AT78" s="68"/>
      <c r="AU78" s="68"/>
      <c r="AV78" s="68"/>
      <c r="AW78" s="68"/>
      <c r="AX78" s="68"/>
      <c r="AY78" s="68"/>
    </row>
    <row r="79" spans="1:51" x14ac:dyDescent="0.25">
      <c r="A79" s="24"/>
      <c r="B79" s="24"/>
      <c r="C79" s="24"/>
      <c r="D79" s="24"/>
      <c r="E79" s="24"/>
      <c r="F79" s="24"/>
      <c r="G79" s="24"/>
      <c r="H79" s="24"/>
      <c r="I79" s="24"/>
      <c r="J79" s="24"/>
      <c r="K79" s="24"/>
      <c r="L79" s="24"/>
      <c r="M79" s="24"/>
      <c r="N79" s="24"/>
      <c r="O79" s="24"/>
      <c r="P79" s="24"/>
      <c r="Q79" s="24"/>
      <c r="R79" s="24"/>
      <c r="S79" s="24"/>
      <c r="T79" s="24"/>
      <c r="U79" s="24"/>
      <c r="V79" s="24"/>
      <c r="W79" s="24"/>
      <c r="X79" s="24"/>
      <c r="Y79" s="24"/>
      <c r="Z79" s="24"/>
      <c r="AA79" s="24"/>
      <c r="AB79" s="24"/>
      <c r="AC79" s="24"/>
      <c r="AD79" s="24"/>
      <c r="AE79" s="24"/>
      <c r="AF79" s="24"/>
      <c r="AG79" s="24"/>
      <c r="AH79" s="24"/>
      <c r="AI79" s="24"/>
      <c r="AJ79" s="24"/>
      <c r="AK79" s="24"/>
      <c r="AL79" s="24"/>
      <c r="AM79" s="25"/>
      <c r="AN79" s="25"/>
      <c r="AO79" s="7" t="s">
        <v>10</v>
      </c>
      <c r="AP79" s="9" t="s">
        <v>11</v>
      </c>
      <c r="AQ79" s="25"/>
      <c r="AR79" s="25"/>
      <c r="AS79" s="68"/>
      <c r="AT79" s="68"/>
      <c r="AU79" s="68"/>
      <c r="AV79" s="68"/>
      <c r="AW79" s="68"/>
      <c r="AX79" s="68"/>
      <c r="AY79" s="68"/>
    </row>
    <row r="80" spans="1:51" x14ac:dyDescent="0.25">
      <c r="A80" s="24"/>
      <c r="B80" s="24"/>
      <c r="C80" s="24"/>
      <c r="D80" s="24"/>
      <c r="E80" s="24"/>
      <c r="F80" s="24"/>
      <c r="G80" s="24"/>
      <c r="H80" s="24"/>
      <c r="I80" s="24"/>
      <c r="J80" s="24"/>
      <c r="K80" s="24"/>
      <c r="L80" s="24"/>
      <c r="M80" s="24"/>
      <c r="N80" s="24"/>
      <c r="O80" s="24"/>
      <c r="P80" s="24"/>
      <c r="Q80" s="24"/>
      <c r="R80" s="24"/>
      <c r="S80" s="24"/>
      <c r="T80" s="24"/>
      <c r="U80" s="24"/>
      <c r="V80" s="24"/>
      <c r="W80" s="24"/>
      <c r="X80" s="24"/>
      <c r="Y80" s="24"/>
      <c r="Z80" s="24"/>
      <c r="AA80" s="24"/>
      <c r="AB80" s="24"/>
      <c r="AC80" s="24"/>
      <c r="AD80" s="24"/>
      <c r="AE80" s="24"/>
      <c r="AF80" s="24"/>
      <c r="AG80" s="24"/>
      <c r="AH80" s="24"/>
      <c r="AI80" s="24"/>
      <c r="AJ80" s="24"/>
      <c r="AK80" s="24"/>
      <c r="AL80" s="24"/>
      <c r="AM80" s="25"/>
      <c r="AN80" s="25"/>
      <c r="AO80" s="25"/>
      <c r="AP80" s="25"/>
      <c r="AQ80" s="25"/>
      <c r="AR80" s="25"/>
      <c r="AS80" s="68"/>
      <c r="AT80" s="135" t="s">
        <v>102</v>
      </c>
      <c r="AU80" s="135"/>
      <c r="AV80" s="58">
        <v>650</v>
      </c>
      <c r="AW80" s="59">
        <v>6.7000000000000004E-2</v>
      </c>
      <c r="AX80" s="60">
        <v>200</v>
      </c>
      <c r="AY80" s="68"/>
    </row>
    <row r="81" spans="1:51" x14ac:dyDescent="0.25">
      <c r="A81" s="24"/>
      <c r="B81" s="24"/>
      <c r="C81" s="24"/>
      <c r="D81" s="24"/>
      <c r="E81" s="24"/>
      <c r="F81" s="24"/>
      <c r="G81" s="24"/>
      <c r="H81" s="24"/>
      <c r="I81" s="24"/>
      <c r="J81" s="24"/>
      <c r="K81" s="24"/>
      <c r="L81" s="24"/>
      <c r="M81" s="24"/>
      <c r="N81" s="24"/>
      <c r="O81" s="24"/>
      <c r="P81" s="24"/>
      <c r="Q81" s="24"/>
      <c r="R81" s="24"/>
      <c r="S81" s="24"/>
      <c r="T81" s="24"/>
      <c r="U81" s="24"/>
      <c r="V81" s="24"/>
      <c r="W81" s="24"/>
      <c r="X81" s="24"/>
      <c r="Y81" s="24"/>
      <c r="Z81" s="24"/>
      <c r="AA81" s="24"/>
      <c r="AB81" s="24"/>
      <c r="AC81" s="24"/>
      <c r="AD81" s="24"/>
      <c r="AE81" s="24"/>
      <c r="AF81" s="24"/>
      <c r="AG81" s="24"/>
      <c r="AH81" s="24"/>
      <c r="AI81" s="24"/>
      <c r="AJ81" s="24"/>
      <c r="AK81" s="24"/>
      <c r="AL81" s="24"/>
      <c r="AM81" s="25"/>
      <c r="AN81" s="20" t="s">
        <v>100</v>
      </c>
      <c r="AO81" s="150">
        <v>0.49230769230769234</v>
      </c>
      <c r="AP81" s="124">
        <v>0.47692307692307695</v>
      </c>
      <c r="AQ81" s="25"/>
      <c r="AR81" s="25"/>
      <c r="AS81" s="68"/>
      <c r="AT81" s="143" t="s">
        <v>9</v>
      </c>
      <c r="AU81" s="144"/>
      <c r="AV81" s="58">
        <v>600</v>
      </c>
      <c r="AW81" s="59">
        <v>6.7000000000000004E-2</v>
      </c>
      <c r="AX81" s="60">
        <v>150</v>
      </c>
      <c r="AY81" s="68"/>
    </row>
    <row r="82" spans="1:51" x14ac:dyDescent="0.25">
      <c r="A82" s="24"/>
      <c r="B82" s="24"/>
      <c r="C82" s="24"/>
      <c r="D82" s="24"/>
      <c r="E82" s="24"/>
      <c r="F82" s="24"/>
      <c r="G82" s="24"/>
      <c r="H82" s="24"/>
      <c r="I82" s="24"/>
      <c r="J82" s="24"/>
      <c r="K82" s="24"/>
      <c r="L82" s="24"/>
      <c r="M82" s="24"/>
      <c r="N82" s="24"/>
      <c r="O82" s="24"/>
      <c r="P82" s="24"/>
      <c r="Q82" s="24"/>
      <c r="R82" s="24"/>
      <c r="S82" s="24"/>
      <c r="T82" s="24"/>
      <c r="U82" s="24"/>
      <c r="V82" s="24"/>
      <c r="W82" s="24"/>
      <c r="X82" s="24"/>
      <c r="Y82" s="24"/>
      <c r="Z82" s="24"/>
      <c r="AA82" s="24"/>
      <c r="AB82" s="24"/>
      <c r="AC82" s="24"/>
      <c r="AD82" s="24"/>
      <c r="AE82" s="24"/>
      <c r="AF82" s="24"/>
      <c r="AG82" s="24"/>
      <c r="AH82" s="24"/>
      <c r="AI82" s="24"/>
      <c r="AJ82" s="24"/>
      <c r="AK82" s="24"/>
      <c r="AL82" s="24"/>
      <c r="AM82" s="25"/>
      <c r="AN82" s="20" t="s">
        <v>99</v>
      </c>
      <c r="AO82" s="150">
        <v>0.51200000000000001</v>
      </c>
      <c r="AP82" s="124">
        <v>0.496</v>
      </c>
      <c r="AQ82" s="25"/>
      <c r="AR82" s="25"/>
      <c r="AS82" s="68"/>
      <c r="AT82" s="136" t="s">
        <v>8</v>
      </c>
      <c r="AU82" s="137"/>
      <c r="AV82" s="58">
        <v>600</v>
      </c>
      <c r="AW82" s="59">
        <v>6.7000000000000004E-2</v>
      </c>
      <c r="AX82" s="60">
        <v>150</v>
      </c>
      <c r="AY82" s="68"/>
    </row>
    <row r="83" spans="1:51" x14ac:dyDescent="0.25">
      <c r="A83" s="42"/>
      <c r="B83" s="42"/>
      <c r="C83" s="42"/>
      <c r="D83" s="42"/>
      <c r="E83" s="42"/>
      <c r="F83" s="42"/>
      <c r="G83" s="42"/>
      <c r="H83" s="42"/>
      <c r="I83" s="42"/>
      <c r="J83" s="42"/>
      <c r="K83" s="42"/>
      <c r="L83" s="42"/>
      <c r="M83" s="42"/>
      <c r="N83" s="42"/>
      <c r="O83" s="42"/>
      <c r="P83" s="42"/>
      <c r="Q83" s="42"/>
      <c r="R83" s="42"/>
      <c r="S83" s="42"/>
      <c r="T83" s="42"/>
      <c r="U83" s="42"/>
      <c r="V83" s="42"/>
      <c r="W83" s="42"/>
      <c r="X83" s="42"/>
      <c r="Y83" s="42"/>
      <c r="Z83" s="42"/>
      <c r="AA83" s="42"/>
      <c r="AB83" s="42"/>
      <c r="AC83" s="42"/>
      <c r="AD83" s="42"/>
      <c r="AE83" s="42"/>
      <c r="AF83" s="42"/>
      <c r="AG83" s="42"/>
      <c r="AH83" s="42"/>
      <c r="AI83" s="42"/>
      <c r="AJ83" s="42"/>
      <c r="AK83" s="42"/>
      <c r="AL83" s="42"/>
      <c r="AM83" s="25"/>
      <c r="AN83" s="20" t="s">
        <v>98</v>
      </c>
      <c r="AO83" s="150">
        <v>0.53248000000000006</v>
      </c>
      <c r="AP83" s="124">
        <v>0.51584000000000008</v>
      </c>
      <c r="AQ83" s="25"/>
      <c r="AR83" s="25"/>
      <c r="AS83" s="68"/>
      <c r="AT83" s="68"/>
      <c r="AU83" s="68"/>
      <c r="AV83" s="68"/>
      <c r="AW83" s="68"/>
      <c r="AX83" s="68"/>
      <c r="AY83" s="68"/>
    </row>
    <row r="84" spans="1:51" ht="15.75" thickBot="1" x14ac:dyDescent="0.3">
      <c r="A84" s="42"/>
      <c r="B84" s="42"/>
      <c r="C84" s="42"/>
      <c r="D84" s="42"/>
      <c r="E84" s="42"/>
      <c r="F84" s="42"/>
      <c r="G84" s="42"/>
      <c r="H84" s="42"/>
      <c r="I84" s="42"/>
      <c r="J84" s="42"/>
      <c r="K84" s="42"/>
      <c r="L84" s="42"/>
      <c r="M84" s="42"/>
      <c r="N84" s="42"/>
      <c r="O84" s="42"/>
      <c r="P84" s="42"/>
      <c r="Q84" s="42"/>
      <c r="R84" s="42"/>
      <c r="S84" s="42"/>
      <c r="T84" s="42"/>
      <c r="U84" s="42"/>
      <c r="V84" s="42"/>
      <c r="W84" s="42"/>
      <c r="X84" s="42"/>
      <c r="Y84" s="42"/>
      <c r="Z84" s="42"/>
      <c r="AA84" s="42"/>
      <c r="AB84" s="42"/>
      <c r="AC84" s="42"/>
      <c r="AD84" s="42"/>
      <c r="AE84" s="42"/>
      <c r="AF84" s="42"/>
      <c r="AG84" s="42"/>
      <c r="AH84" s="42"/>
      <c r="AI84" s="42"/>
      <c r="AJ84" s="42"/>
      <c r="AK84" s="42"/>
      <c r="AL84" s="42"/>
      <c r="AM84" s="25"/>
      <c r="AN84" s="25"/>
      <c r="AO84" s="25"/>
      <c r="AP84" s="25"/>
      <c r="AQ84" s="25"/>
      <c r="AR84" s="25"/>
      <c r="AS84" s="68"/>
      <c r="AT84" s="68"/>
      <c r="AU84" s="68"/>
      <c r="AV84" s="68"/>
      <c r="AW84" s="68"/>
      <c r="AX84" s="68"/>
      <c r="AY84" s="68"/>
    </row>
    <row r="85" spans="1:51" ht="15.75" thickBot="1" x14ac:dyDescent="0.3">
      <c r="A85" s="42"/>
      <c r="B85" s="129" t="s">
        <v>60</v>
      </c>
      <c r="C85" s="138"/>
      <c r="D85" s="138"/>
      <c r="E85" s="130"/>
      <c r="F85" s="42"/>
      <c r="G85" s="126" t="s">
        <v>64</v>
      </c>
      <c r="H85" s="131"/>
      <c r="I85" s="131"/>
      <c r="J85" s="131"/>
      <c r="K85" s="131"/>
      <c r="L85" s="131"/>
      <c r="M85" s="131"/>
      <c r="N85" s="131"/>
      <c r="O85" s="127"/>
      <c r="P85" s="42"/>
      <c r="Q85" s="42"/>
      <c r="R85" s="42"/>
      <c r="S85" s="42"/>
      <c r="T85" s="42"/>
      <c r="U85" s="42"/>
      <c r="V85" s="42"/>
      <c r="W85" s="42"/>
      <c r="X85" s="42"/>
      <c r="Y85" s="42"/>
      <c r="Z85" s="42"/>
      <c r="AA85" s="42"/>
      <c r="AB85" s="42"/>
      <c r="AC85" s="42"/>
      <c r="AD85" s="42"/>
      <c r="AE85" s="42"/>
      <c r="AF85" s="42"/>
      <c r="AG85" s="42"/>
      <c r="AH85" s="42"/>
      <c r="AI85" s="42"/>
      <c r="AJ85" s="42"/>
      <c r="AK85" s="42"/>
      <c r="AL85" s="42"/>
      <c r="AM85" s="25"/>
      <c r="AN85" s="31" t="s">
        <v>9</v>
      </c>
      <c r="AO85" s="151">
        <v>0.32000000000000006</v>
      </c>
      <c r="AP85" s="125">
        <v>0.30400000000000005</v>
      </c>
      <c r="AQ85" s="25"/>
      <c r="AR85" s="25"/>
      <c r="AS85" s="68"/>
      <c r="AT85" s="68"/>
      <c r="AU85" s="68"/>
      <c r="AV85" s="68"/>
      <c r="AW85" s="68"/>
      <c r="AX85" s="68"/>
      <c r="AY85" s="68"/>
    </row>
    <row r="86" spans="1:51" x14ac:dyDescent="0.25">
      <c r="A86" s="42"/>
      <c r="B86" s="42"/>
      <c r="C86" s="42"/>
      <c r="D86" s="42"/>
      <c r="E86" s="42"/>
      <c r="F86" s="42"/>
      <c r="G86" s="42"/>
      <c r="H86" s="42"/>
      <c r="I86" s="42"/>
      <c r="J86" s="42"/>
      <c r="K86" s="42"/>
      <c r="L86" s="42"/>
      <c r="M86" s="42"/>
      <c r="N86" s="42"/>
      <c r="O86" s="42"/>
      <c r="P86" s="42"/>
      <c r="Q86" s="42"/>
      <c r="R86" s="42"/>
      <c r="S86" s="42"/>
      <c r="T86" s="42"/>
      <c r="U86" s="42"/>
      <c r="V86" s="42"/>
      <c r="W86" s="42"/>
      <c r="X86" s="42"/>
      <c r="Y86" s="42"/>
      <c r="Z86" s="42"/>
      <c r="AA86" s="42"/>
      <c r="AB86" s="42"/>
      <c r="AC86" s="42"/>
      <c r="AD86" s="42"/>
      <c r="AE86" s="42"/>
      <c r="AF86" s="42"/>
      <c r="AG86" s="42"/>
      <c r="AH86" s="42"/>
      <c r="AI86" s="42"/>
      <c r="AJ86" s="42"/>
      <c r="AK86" s="42"/>
      <c r="AL86" s="42"/>
      <c r="AM86" s="25"/>
      <c r="AN86" s="33" t="s">
        <v>8</v>
      </c>
      <c r="AO86" s="151">
        <v>0.12</v>
      </c>
      <c r="AP86" s="125">
        <v>0.1</v>
      </c>
      <c r="AQ86" s="25"/>
      <c r="AR86" s="25"/>
      <c r="AS86" s="68"/>
      <c r="AT86" s="68"/>
      <c r="AU86" s="68"/>
      <c r="AV86" s="68"/>
      <c r="AW86" s="68"/>
      <c r="AX86" s="68"/>
      <c r="AY86" s="68"/>
    </row>
    <row r="87" spans="1:51" x14ac:dyDescent="0.25">
      <c r="A87" s="42"/>
      <c r="B87" s="42"/>
      <c r="C87" s="42"/>
      <c r="D87" s="42"/>
      <c r="E87" s="42"/>
      <c r="F87" s="42"/>
      <c r="G87" s="42"/>
      <c r="H87" s="42"/>
      <c r="I87" s="42"/>
      <c r="J87" s="42"/>
      <c r="K87" s="42"/>
      <c r="L87" s="42"/>
      <c r="M87" s="42"/>
      <c r="N87" s="42"/>
      <c r="O87" s="42"/>
      <c r="P87" s="42"/>
      <c r="Q87" s="42"/>
      <c r="R87" s="42"/>
      <c r="S87" s="42"/>
      <c r="T87" s="42"/>
      <c r="U87" s="42"/>
      <c r="V87" s="42"/>
      <c r="W87" s="42"/>
      <c r="X87" s="42"/>
      <c r="Y87" s="42"/>
      <c r="Z87" s="42"/>
      <c r="AA87" s="42"/>
      <c r="AB87" s="42"/>
      <c r="AC87" s="42"/>
      <c r="AD87" s="42"/>
      <c r="AE87" s="42"/>
      <c r="AF87" s="42"/>
      <c r="AG87" s="42"/>
      <c r="AH87" s="42"/>
      <c r="AI87" s="42"/>
      <c r="AJ87" s="42"/>
      <c r="AK87" s="42"/>
      <c r="AL87" s="42"/>
      <c r="AM87" s="25"/>
      <c r="AN87" s="25"/>
      <c r="AO87" s="25"/>
      <c r="AP87" s="25"/>
      <c r="AQ87" s="25"/>
      <c r="AR87" s="25"/>
      <c r="AS87" s="68"/>
      <c r="AT87" s="68"/>
      <c r="AU87" s="68"/>
      <c r="AV87" s="68"/>
      <c r="AW87" s="68"/>
      <c r="AX87" s="68"/>
      <c r="AY87" s="68"/>
    </row>
    <row r="88" spans="1:51" x14ac:dyDescent="0.25">
      <c r="A88" s="42"/>
      <c r="B88" s="139" t="s">
        <v>63</v>
      </c>
      <c r="C88" s="139"/>
      <c r="D88" s="42"/>
      <c r="E88" s="42"/>
      <c r="F88" s="42"/>
      <c r="G88" s="42"/>
      <c r="H88" s="42"/>
      <c r="I88" s="42"/>
      <c r="J88" s="42"/>
      <c r="K88" s="42"/>
      <c r="L88" s="42"/>
      <c r="M88" s="42"/>
      <c r="N88" s="42"/>
      <c r="O88" s="42"/>
      <c r="P88" s="42"/>
      <c r="Q88" s="42"/>
      <c r="R88" s="42"/>
      <c r="S88" s="42"/>
      <c r="T88" s="42"/>
      <c r="U88" s="42"/>
      <c r="V88" s="42"/>
      <c r="W88" s="42"/>
      <c r="X88" s="42"/>
      <c r="Y88" s="42"/>
      <c r="Z88" s="42"/>
      <c r="AA88" s="42"/>
      <c r="AB88" s="42"/>
      <c r="AC88" s="42"/>
      <c r="AD88" s="42"/>
      <c r="AE88" s="42"/>
      <c r="AF88" s="42"/>
      <c r="AG88" s="42"/>
      <c r="AH88" s="42"/>
      <c r="AI88" s="42"/>
      <c r="AJ88" s="42"/>
      <c r="AK88" s="42"/>
      <c r="AL88" s="42"/>
      <c r="AM88" s="25"/>
      <c r="AN88" s="25"/>
      <c r="AO88" s="25"/>
      <c r="AP88" s="25"/>
      <c r="AQ88" s="25"/>
      <c r="AR88" s="25"/>
      <c r="AS88" s="68"/>
      <c r="AT88" s="68"/>
      <c r="AU88" s="68"/>
      <c r="AV88" s="68"/>
      <c r="AW88" s="68"/>
      <c r="AX88" s="68"/>
      <c r="AY88" s="68"/>
    </row>
    <row r="89" spans="1:51" x14ac:dyDescent="0.25">
      <c r="A89" s="42"/>
      <c r="B89" s="42"/>
      <c r="C89" s="42"/>
      <c r="D89" s="42"/>
      <c r="E89" s="42"/>
      <c r="F89" s="42"/>
      <c r="G89" s="42"/>
      <c r="H89" s="42"/>
      <c r="I89" s="42"/>
      <c r="J89" s="42"/>
      <c r="K89" s="42"/>
      <c r="L89" s="42"/>
      <c r="M89" s="42"/>
      <c r="N89" s="42"/>
      <c r="O89" s="42"/>
      <c r="P89" s="42"/>
      <c r="Q89" s="42"/>
      <c r="R89" s="42"/>
      <c r="S89" s="42"/>
      <c r="T89" s="42"/>
      <c r="U89" s="42"/>
      <c r="V89" s="42"/>
      <c r="W89" s="42"/>
      <c r="X89" s="42"/>
      <c r="Y89" s="42"/>
      <c r="Z89" s="42"/>
      <c r="AA89" s="42"/>
      <c r="AB89" s="42"/>
      <c r="AC89" s="42"/>
      <c r="AD89" s="42"/>
      <c r="AE89" s="42"/>
      <c r="AF89" s="42"/>
      <c r="AG89" s="42"/>
      <c r="AH89" s="42"/>
      <c r="AI89" s="42"/>
      <c r="AJ89" s="42"/>
      <c r="AK89" s="42"/>
      <c r="AL89" s="42"/>
    </row>
    <row r="90" spans="1:51" x14ac:dyDescent="0.25">
      <c r="A90" s="42"/>
      <c r="B90" s="142" t="s">
        <v>66</v>
      </c>
      <c r="C90" s="142"/>
      <c r="D90" s="142"/>
      <c r="E90" s="142"/>
      <c r="F90" s="142"/>
      <c r="G90" s="142"/>
      <c r="H90" s="42"/>
      <c r="I90" s="42"/>
      <c r="J90" s="42"/>
      <c r="K90" s="42"/>
      <c r="L90" s="42"/>
      <c r="M90" s="42"/>
      <c r="N90" s="42"/>
      <c r="O90" s="42"/>
      <c r="P90" s="42"/>
      <c r="Q90" s="42"/>
      <c r="R90" s="42"/>
      <c r="S90" s="42"/>
      <c r="T90" s="42"/>
      <c r="U90" s="42"/>
      <c r="V90" s="42"/>
      <c r="W90" s="42"/>
      <c r="X90" s="42"/>
      <c r="Y90" s="42"/>
      <c r="Z90" s="42"/>
      <c r="AA90" s="42"/>
      <c r="AB90" s="42"/>
      <c r="AC90" s="42"/>
      <c r="AD90" s="42"/>
      <c r="AE90" s="42"/>
      <c r="AF90" s="42"/>
      <c r="AG90" s="42"/>
      <c r="AH90" s="42"/>
      <c r="AI90" s="42"/>
      <c r="AJ90" s="42"/>
      <c r="AK90" s="42"/>
      <c r="AL90" s="42"/>
    </row>
    <row r="91" spans="1:51" x14ac:dyDescent="0.25">
      <c r="A91" s="42"/>
      <c r="B91" s="42"/>
      <c r="C91" s="42"/>
      <c r="D91" s="42"/>
      <c r="E91" s="42"/>
      <c r="F91" s="42"/>
      <c r="G91" s="42"/>
      <c r="H91" s="42"/>
      <c r="I91" s="42"/>
      <c r="J91" s="42"/>
      <c r="K91" s="42"/>
      <c r="L91" s="42"/>
      <c r="M91" s="42"/>
      <c r="N91" s="42"/>
      <c r="O91" s="42"/>
      <c r="P91" s="42"/>
      <c r="Q91" s="42"/>
      <c r="R91" s="42"/>
      <c r="S91" s="42"/>
      <c r="T91" s="42"/>
      <c r="U91" s="42"/>
      <c r="V91" s="42"/>
      <c r="W91" s="42"/>
      <c r="X91" s="42"/>
      <c r="Y91" s="42"/>
      <c r="Z91" s="42"/>
      <c r="AA91" s="42"/>
      <c r="AB91" s="42"/>
      <c r="AC91" s="42"/>
      <c r="AD91" s="42"/>
      <c r="AE91" s="42"/>
      <c r="AF91" s="42"/>
      <c r="AG91" s="42"/>
      <c r="AH91" s="42"/>
      <c r="AI91" s="42"/>
      <c r="AJ91" s="42"/>
      <c r="AK91" s="42"/>
      <c r="AL91" s="42"/>
    </row>
    <row r="92" spans="1:51" x14ac:dyDescent="0.25">
      <c r="A92" s="42"/>
      <c r="B92" s="147" t="s">
        <v>89</v>
      </c>
      <c r="C92" s="147"/>
      <c r="D92" s="147"/>
      <c r="E92" s="147"/>
      <c r="F92" s="147"/>
      <c r="G92" s="147"/>
      <c r="H92" s="147"/>
      <c r="I92" s="147"/>
      <c r="J92" s="147"/>
      <c r="K92" s="147"/>
      <c r="L92" s="147"/>
      <c r="M92" s="147"/>
      <c r="N92" s="147"/>
      <c r="O92" s="147"/>
      <c r="P92" s="147"/>
      <c r="Q92" s="147"/>
      <c r="R92" s="147"/>
      <c r="S92" s="147"/>
      <c r="T92" s="147"/>
      <c r="U92" s="147"/>
      <c r="V92" s="147"/>
      <c r="W92" s="147"/>
      <c r="X92" s="147"/>
      <c r="Y92" s="147"/>
      <c r="Z92" s="147"/>
      <c r="AA92" s="147"/>
      <c r="AB92" s="147"/>
      <c r="AC92" s="147"/>
      <c r="AD92" s="147"/>
      <c r="AE92" s="147"/>
      <c r="AF92" s="147"/>
      <c r="AG92" s="147"/>
      <c r="AH92" s="147"/>
      <c r="AI92" s="147"/>
      <c r="AJ92" s="147"/>
      <c r="AK92" s="147"/>
      <c r="AL92" s="42"/>
    </row>
    <row r="93" spans="1:51" x14ac:dyDescent="0.25">
      <c r="A93" s="42"/>
      <c r="B93" s="42"/>
      <c r="C93" s="42"/>
      <c r="D93" s="42"/>
      <c r="E93" s="42"/>
      <c r="F93" s="42"/>
      <c r="G93" s="42"/>
      <c r="H93" s="42"/>
      <c r="I93" s="42"/>
      <c r="J93" s="42"/>
      <c r="K93" s="42"/>
      <c r="L93" s="42"/>
      <c r="M93" s="42"/>
      <c r="N93" s="42"/>
      <c r="O93" s="42"/>
      <c r="P93" s="42"/>
      <c r="Q93" s="42"/>
      <c r="R93" s="42"/>
      <c r="S93" s="42"/>
      <c r="T93" s="42"/>
      <c r="U93" s="42"/>
      <c r="V93" s="42"/>
      <c r="W93" s="42"/>
      <c r="X93" s="42"/>
      <c r="Y93" s="42"/>
      <c r="Z93" s="42"/>
      <c r="AA93" s="42"/>
      <c r="AB93" s="42"/>
      <c r="AC93" s="42"/>
      <c r="AD93" s="42"/>
      <c r="AE93" s="42"/>
      <c r="AF93" s="42"/>
      <c r="AG93" s="42"/>
      <c r="AH93" s="42"/>
      <c r="AI93" s="42"/>
      <c r="AJ93" s="42"/>
      <c r="AK93" s="42"/>
      <c r="AL93" s="42"/>
    </row>
    <row r="94" spans="1:51" x14ac:dyDescent="0.25">
      <c r="A94" s="42"/>
      <c r="B94" s="148" t="str">
        <f>SUBSTITUTE(SUBSTITUTE(SUBSTITUTE(SUBSTITUTE(B92,",",";"),".",","),"AbrasionVolumePerUnitEnergy=(",""),")","")</f>
        <v>3,53445425846306E-9;2,98167231282709E-9;2,51264520743827E-9;2,17762584644657E-9;1,87610842155382E-9;1,63656957844473E-9;1,37022918645636E-9;1,14409111778691E-9;9,41404404386847E-10;7,40392787791768E-10;5,8628388173563E-10;4,82427879828166E-10;3,88622458750461E-10;3,38369554601684E-10;3,18268392942211E-10;3,09892908917348E-10;3,14918199332257E-10;3,26643876966985E-10;3,48420135431427E-10;3,80246974725613E-10;4,2547458845957E-10;4,9415355746282E-10;5,645076232711E-10;6,38211882689318E-10;7,1861652932737E-10;8,49274080114156E-10;1,01845885741495E-9;1,26637318454886E-9;1,63656957844473E-9;2,14412391034732E-9;2,46239230328977E-9;2,78066069623148E-9</v>
      </c>
      <c r="C94" s="148"/>
      <c r="D94" s="148"/>
      <c r="E94" s="148"/>
      <c r="F94" s="148"/>
      <c r="G94" s="148"/>
      <c r="H94" s="148"/>
      <c r="I94" s="148"/>
      <c r="J94" s="148"/>
      <c r="K94" s="148"/>
      <c r="L94" s="148"/>
      <c r="M94" s="148"/>
      <c r="N94" s="148"/>
      <c r="O94" s="148"/>
      <c r="P94" s="148"/>
      <c r="Q94" s="148"/>
      <c r="R94" s="148"/>
      <c r="S94" s="148"/>
      <c r="T94" s="148"/>
      <c r="U94" s="148"/>
      <c r="V94" s="148"/>
      <c r="W94" s="148"/>
      <c r="X94" s="148"/>
      <c r="Y94" s="148"/>
      <c r="Z94" s="148"/>
      <c r="AA94" s="148"/>
      <c r="AB94" s="148"/>
      <c r="AC94" s="148"/>
      <c r="AD94" s="148"/>
      <c r="AE94" s="148"/>
      <c r="AF94" s="148"/>
      <c r="AG94" s="148"/>
      <c r="AH94" s="148"/>
      <c r="AI94" s="148"/>
      <c r="AJ94" s="148"/>
      <c r="AK94" s="148"/>
      <c r="AL94" s="42"/>
    </row>
    <row r="95" spans="1:51" x14ac:dyDescent="0.25">
      <c r="A95" s="42"/>
      <c r="B95" s="43">
        <v>1</v>
      </c>
      <c r="C95" s="43">
        <f>FIND(";",$B$94,B95+1)</f>
        <v>20</v>
      </c>
      <c r="D95" s="43">
        <f t="shared" ref="D95:AG95" si="41">FIND(";",$B$94,C95+1)</f>
        <v>40</v>
      </c>
      <c r="E95" s="43">
        <f t="shared" si="41"/>
        <v>60</v>
      </c>
      <c r="F95" s="43">
        <f t="shared" si="41"/>
        <v>80</v>
      </c>
      <c r="G95" s="43">
        <f t="shared" si="41"/>
        <v>100</v>
      </c>
      <c r="H95" s="43">
        <f t="shared" si="41"/>
        <v>120</v>
      </c>
      <c r="I95" s="43">
        <f t="shared" si="41"/>
        <v>140</v>
      </c>
      <c r="J95" s="43">
        <f t="shared" si="41"/>
        <v>160</v>
      </c>
      <c r="K95" s="43">
        <f t="shared" si="41"/>
        <v>181</v>
      </c>
      <c r="L95" s="43">
        <f t="shared" si="41"/>
        <v>202</v>
      </c>
      <c r="M95" s="43">
        <f t="shared" si="41"/>
        <v>222</v>
      </c>
      <c r="N95" s="43">
        <f t="shared" si="41"/>
        <v>243</v>
      </c>
      <c r="O95" s="43">
        <f t="shared" si="41"/>
        <v>264</v>
      </c>
      <c r="P95" s="43">
        <f t="shared" si="41"/>
        <v>285</v>
      </c>
      <c r="Q95" s="43">
        <f t="shared" si="41"/>
        <v>306</v>
      </c>
      <c r="R95" s="43">
        <f t="shared" si="41"/>
        <v>327</v>
      </c>
      <c r="S95" s="43">
        <f t="shared" si="41"/>
        <v>348</v>
      </c>
      <c r="T95" s="43">
        <f t="shared" si="41"/>
        <v>369</v>
      </c>
      <c r="U95" s="43">
        <f t="shared" si="41"/>
        <v>390</v>
      </c>
      <c r="V95" s="43">
        <f t="shared" si="41"/>
        <v>411</v>
      </c>
      <c r="W95" s="43">
        <f t="shared" si="41"/>
        <v>431</v>
      </c>
      <c r="X95" s="43">
        <f t="shared" si="41"/>
        <v>451</v>
      </c>
      <c r="Y95" s="43">
        <f t="shared" si="41"/>
        <v>470</v>
      </c>
      <c r="Z95" s="43">
        <f t="shared" si="41"/>
        <v>491</v>
      </c>
      <c r="AA95" s="43">
        <f t="shared" si="41"/>
        <v>511</v>
      </c>
      <c r="AB95" s="43">
        <f t="shared" si="41"/>
        <v>532</v>
      </c>
      <c r="AC95" s="43">
        <f t="shared" si="41"/>
        <v>552</v>
      </c>
      <c r="AD95" s="43">
        <f t="shared" si="41"/>
        <v>572</v>
      </c>
      <c r="AE95" s="43">
        <f t="shared" si="41"/>
        <v>592</v>
      </c>
      <c r="AF95" s="43">
        <f t="shared" si="41"/>
        <v>612</v>
      </c>
      <c r="AG95" s="43">
        <f t="shared" si="41"/>
        <v>632</v>
      </c>
      <c r="AH95" s="42"/>
      <c r="AI95" s="42"/>
      <c r="AJ95" s="42"/>
      <c r="AK95" s="42"/>
      <c r="AL95" s="42"/>
    </row>
    <row r="96" spans="1:51" s="46" customFormat="1" x14ac:dyDescent="0.25">
      <c r="A96" s="44"/>
      <c r="B96" s="45">
        <f>_xlfn.NUMBERVALUE(MID($B$94,B95,C95-1))</f>
        <v>3.5344542584630598E-9</v>
      </c>
      <c r="C96" s="45">
        <f t="shared" ref="C96:AF96" si="42">_xlfn.NUMBERVALUE(MID($B$94,C95+1,D95-C95-1))</f>
        <v>2.9816723128270902E-9</v>
      </c>
      <c r="D96" s="45">
        <f t="shared" si="42"/>
        <v>2.51264520743827E-9</v>
      </c>
      <c r="E96" s="45">
        <f t="shared" si="42"/>
        <v>2.1776258464465702E-9</v>
      </c>
      <c r="F96" s="45">
        <f t="shared" si="42"/>
        <v>1.8761084215538199E-9</v>
      </c>
      <c r="G96" s="45">
        <f t="shared" si="42"/>
        <v>1.6365695784447299E-9</v>
      </c>
      <c r="H96" s="45">
        <f t="shared" si="42"/>
        <v>1.37022918645636E-9</v>
      </c>
      <c r="I96" s="45">
        <f t="shared" si="42"/>
        <v>1.1440911177869101E-9</v>
      </c>
      <c r="J96" s="45">
        <f t="shared" si="42"/>
        <v>9.4140440438684695E-10</v>
      </c>
      <c r="K96" s="45">
        <f t="shared" si="42"/>
        <v>7.4039278779176803E-10</v>
      </c>
      <c r="L96" s="45">
        <f t="shared" si="42"/>
        <v>5.8628388173563005E-10</v>
      </c>
      <c r="M96" s="45">
        <f t="shared" si="42"/>
        <v>4.8242787982816597E-10</v>
      </c>
      <c r="N96" s="45">
        <f t="shared" si="42"/>
        <v>3.8862245875046101E-10</v>
      </c>
      <c r="O96" s="45">
        <f t="shared" si="42"/>
        <v>3.3836955460168402E-10</v>
      </c>
      <c r="P96" s="45">
        <f t="shared" si="42"/>
        <v>3.1826839294221102E-10</v>
      </c>
      <c r="Q96" s="45">
        <f t="shared" si="42"/>
        <v>3.09892908917348E-10</v>
      </c>
      <c r="R96" s="45">
        <f t="shared" si="42"/>
        <v>3.1491819933225698E-10</v>
      </c>
      <c r="S96" s="45">
        <f t="shared" si="42"/>
        <v>3.26643876966985E-10</v>
      </c>
      <c r="T96" s="45">
        <f t="shared" si="42"/>
        <v>3.4842013543142701E-10</v>
      </c>
      <c r="U96" s="45">
        <f t="shared" si="42"/>
        <v>3.80246974725613E-10</v>
      </c>
      <c r="V96" s="45">
        <f t="shared" si="42"/>
        <v>4.2547458845956998E-10</v>
      </c>
      <c r="W96" s="45">
        <f t="shared" si="42"/>
        <v>4.9415355746281996E-10</v>
      </c>
      <c r="X96" s="45">
        <f t="shared" si="42"/>
        <v>5.6450762327109999E-10</v>
      </c>
      <c r="Y96" s="45">
        <f t="shared" si="42"/>
        <v>6.3821188268931804E-10</v>
      </c>
      <c r="Z96" s="45">
        <f t="shared" si="42"/>
        <v>7.1861652932737002E-10</v>
      </c>
      <c r="AA96" s="45">
        <f t="shared" si="42"/>
        <v>8.4927408011415597E-10</v>
      </c>
      <c r="AB96" s="45">
        <f t="shared" si="42"/>
        <v>1.0184588574149501E-9</v>
      </c>
      <c r="AC96" s="45">
        <f t="shared" si="42"/>
        <v>1.2663731845488601E-9</v>
      </c>
      <c r="AD96" s="45">
        <f t="shared" si="42"/>
        <v>1.6365695784447299E-9</v>
      </c>
      <c r="AE96" s="45">
        <f t="shared" si="42"/>
        <v>2.14412391034732E-9</v>
      </c>
      <c r="AF96" s="45">
        <f t="shared" si="42"/>
        <v>2.4623923032897698E-9</v>
      </c>
      <c r="AG96" s="45">
        <f>_xlfn.NUMBERVALUE(MID($B$94,AG95+1,50))</f>
        <v>2.7806606962314801E-9</v>
      </c>
      <c r="AH96" s="42"/>
      <c r="AI96" s="42"/>
      <c r="AJ96" s="42"/>
      <c r="AK96" s="42"/>
      <c r="AL96" s="44"/>
    </row>
    <row r="97" spans="1:38" x14ac:dyDescent="0.25">
      <c r="A97" s="42"/>
      <c r="B97" s="42"/>
      <c r="C97" s="42"/>
      <c r="D97" s="42"/>
      <c r="E97" s="42"/>
      <c r="F97" s="42"/>
      <c r="G97" s="42"/>
      <c r="H97" s="42"/>
      <c r="I97" s="42"/>
      <c r="J97" s="42"/>
      <c r="K97" s="42"/>
      <c r="L97" s="42"/>
      <c r="M97" s="42"/>
      <c r="N97" s="42"/>
      <c r="O97" s="42"/>
      <c r="P97" s="42"/>
      <c r="Q97" s="42"/>
      <c r="R97" s="42"/>
      <c r="S97" s="42"/>
      <c r="T97" s="42"/>
      <c r="U97" s="42"/>
      <c r="V97" s="42"/>
      <c r="W97" s="42"/>
      <c r="X97" s="42"/>
      <c r="Y97" s="42"/>
      <c r="Z97" s="42"/>
      <c r="AA97" s="42"/>
      <c r="AB97" s="42"/>
      <c r="AC97" s="42"/>
      <c r="AD97" s="42"/>
      <c r="AE97" s="42"/>
      <c r="AF97" s="42"/>
      <c r="AG97" s="42"/>
      <c r="AH97" s="42"/>
      <c r="AI97" s="42"/>
      <c r="AJ97" s="42"/>
      <c r="AK97" s="42"/>
      <c r="AL97" s="42"/>
    </row>
    <row r="98" spans="1:38" x14ac:dyDescent="0.25">
      <c r="A98" s="42"/>
      <c r="B98" s="142" t="s">
        <v>67</v>
      </c>
      <c r="C98" s="142"/>
      <c r="D98" s="142"/>
      <c r="E98" s="142"/>
      <c r="F98" s="142"/>
      <c r="G98" s="142"/>
      <c r="H98" s="42"/>
      <c r="I98" s="42"/>
      <c r="J98" s="42"/>
      <c r="K98" s="42"/>
      <c r="L98" s="42"/>
      <c r="M98" s="42"/>
      <c r="N98" s="42"/>
      <c r="O98" s="42"/>
      <c r="P98" s="42"/>
      <c r="Q98" s="42"/>
      <c r="R98" s="42"/>
      <c r="S98" s="42"/>
      <c r="T98" s="42"/>
      <c r="U98" s="42"/>
      <c r="V98" s="42"/>
      <c r="W98" s="42"/>
      <c r="X98" s="42"/>
      <c r="Y98" s="42"/>
      <c r="Z98" s="42"/>
      <c r="AA98" s="42"/>
      <c r="AB98" s="42"/>
      <c r="AC98" s="42"/>
      <c r="AD98" s="42"/>
      <c r="AE98" s="42"/>
      <c r="AF98" s="42"/>
      <c r="AG98" s="42"/>
      <c r="AH98" s="42"/>
      <c r="AI98" s="42"/>
      <c r="AJ98" s="42"/>
      <c r="AK98" s="42"/>
      <c r="AL98" s="42"/>
    </row>
    <row r="99" spans="1:38" ht="15.75" thickBot="1" x14ac:dyDescent="0.3">
      <c r="A99" s="42"/>
      <c r="B99" s="42"/>
      <c r="C99" s="42"/>
      <c r="D99" s="42"/>
      <c r="E99" s="42"/>
      <c r="F99" s="42"/>
      <c r="G99" s="42"/>
      <c r="H99" s="42"/>
      <c r="I99" s="42"/>
      <c r="J99" s="42"/>
      <c r="K99" s="42"/>
      <c r="L99" s="42"/>
      <c r="M99" s="42"/>
      <c r="N99" s="42"/>
      <c r="O99" s="42"/>
      <c r="P99" s="42"/>
      <c r="Q99" s="42"/>
      <c r="R99" s="42"/>
      <c r="S99" s="42"/>
      <c r="T99" s="42"/>
      <c r="U99" s="42"/>
      <c r="V99" s="42"/>
      <c r="W99" s="42"/>
      <c r="X99" s="42"/>
      <c r="Y99" s="42"/>
      <c r="Z99" s="42"/>
      <c r="AA99" s="42"/>
      <c r="AB99" s="42"/>
      <c r="AC99" s="42"/>
      <c r="AD99" s="42"/>
      <c r="AE99" s="42"/>
      <c r="AF99" s="42"/>
      <c r="AG99" s="42"/>
      <c r="AH99" s="42"/>
      <c r="AI99" s="42"/>
      <c r="AJ99" s="42"/>
      <c r="AK99" s="42"/>
      <c r="AL99" s="42"/>
    </row>
    <row r="100" spans="1:38" ht="15.75" thickBot="1" x14ac:dyDescent="0.3">
      <c r="A100" s="42"/>
      <c r="B100" s="47" t="s">
        <v>62</v>
      </c>
      <c r="C100" s="48">
        <v>1</v>
      </c>
      <c r="D100" s="20">
        <v>2</v>
      </c>
      <c r="E100" s="48">
        <v>3</v>
      </c>
      <c r="F100" s="20">
        <v>4</v>
      </c>
      <c r="G100" s="48">
        <v>5</v>
      </c>
      <c r="H100" s="20">
        <v>6</v>
      </c>
      <c r="I100" s="48">
        <v>7</v>
      </c>
      <c r="J100" s="20">
        <v>8</v>
      </c>
      <c r="K100" s="48">
        <v>9</v>
      </c>
      <c r="L100" s="20">
        <v>10</v>
      </c>
      <c r="M100" s="48">
        <v>11</v>
      </c>
      <c r="N100" s="20">
        <v>12</v>
      </c>
      <c r="O100" s="48">
        <v>13</v>
      </c>
      <c r="P100" s="20">
        <v>14</v>
      </c>
      <c r="Q100" s="48">
        <v>15</v>
      </c>
      <c r="R100" s="20">
        <v>16</v>
      </c>
      <c r="S100" s="48">
        <v>17</v>
      </c>
      <c r="T100" s="20">
        <v>18</v>
      </c>
      <c r="U100" s="48">
        <v>19</v>
      </c>
      <c r="V100" s="20">
        <v>20</v>
      </c>
      <c r="W100" s="48">
        <v>21</v>
      </c>
      <c r="X100" s="20">
        <v>22</v>
      </c>
      <c r="Y100" s="48">
        <v>23</v>
      </c>
      <c r="Z100" s="20">
        <v>24</v>
      </c>
      <c r="AA100" s="48">
        <v>25</v>
      </c>
      <c r="AB100" s="20">
        <v>26</v>
      </c>
      <c r="AC100" s="48">
        <v>27</v>
      </c>
      <c r="AD100" s="20">
        <v>28</v>
      </c>
      <c r="AE100" s="48">
        <v>29</v>
      </c>
      <c r="AF100" s="20">
        <v>30</v>
      </c>
      <c r="AG100" s="48">
        <v>31</v>
      </c>
      <c r="AH100" s="20">
        <v>32</v>
      </c>
      <c r="AI100" s="42"/>
      <c r="AJ100" s="42"/>
      <c r="AK100" s="42"/>
      <c r="AL100" s="42"/>
    </row>
    <row r="101" spans="1:38" x14ac:dyDescent="0.25">
      <c r="A101" s="42"/>
      <c r="B101" s="20" t="s">
        <v>65</v>
      </c>
      <c r="C101" s="49">
        <f>B96</f>
        <v>3.5344542584630598E-9</v>
      </c>
      <c r="D101" s="49">
        <f t="shared" ref="D101:AH101" si="43">C96</f>
        <v>2.9816723128270902E-9</v>
      </c>
      <c r="E101" s="49">
        <f t="shared" si="43"/>
        <v>2.51264520743827E-9</v>
      </c>
      <c r="F101" s="49">
        <f t="shared" si="43"/>
        <v>2.1776258464465702E-9</v>
      </c>
      <c r="G101" s="49">
        <f t="shared" si="43"/>
        <v>1.8761084215538199E-9</v>
      </c>
      <c r="H101" s="49">
        <f t="shared" si="43"/>
        <v>1.6365695784447299E-9</v>
      </c>
      <c r="I101" s="49">
        <f t="shared" si="43"/>
        <v>1.37022918645636E-9</v>
      </c>
      <c r="J101" s="49">
        <f t="shared" si="43"/>
        <v>1.1440911177869101E-9</v>
      </c>
      <c r="K101" s="49">
        <f t="shared" si="43"/>
        <v>9.4140440438684695E-10</v>
      </c>
      <c r="L101" s="49">
        <f t="shared" si="43"/>
        <v>7.4039278779176803E-10</v>
      </c>
      <c r="M101" s="49">
        <f t="shared" si="43"/>
        <v>5.8628388173563005E-10</v>
      </c>
      <c r="N101" s="49">
        <f t="shared" si="43"/>
        <v>4.8242787982816597E-10</v>
      </c>
      <c r="O101" s="49">
        <f t="shared" si="43"/>
        <v>3.8862245875046101E-10</v>
      </c>
      <c r="P101" s="49">
        <f t="shared" si="43"/>
        <v>3.3836955460168402E-10</v>
      </c>
      <c r="Q101" s="49">
        <f t="shared" si="43"/>
        <v>3.1826839294221102E-10</v>
      </c>
      <c r="R101" s="49">
        <f t="shared" si="43"/>
        <v>3.09892908917348E-10</v>
      </c>
      <c r="S101" s="49">
        <f t="shared" si="43"/>
        <v>3.1491819933225698E-10</v>
      </c>
      <c r="T101" s="49">
        <f t="shared" si="43"/>
        <v>3.26643876966985E-10</v>
      </c>
      <c r="U101" s="49">
        <f t="shared" si="43"/>
        <v>3.4842013543142701E-10</v>
      </c>
      <c r="V101" s="49">
        <f t="shared" si="43"/>
        <v>3.80246974725613E-10</v>
      </c>
      <c r="W101" s="49">
        <f t="shared" si="43"/>
        <v>4.2547458845956998E-10</v>
      </c>
      <c r="X101" s="49">
        <f t="shared" si="43"/>
        <v>4.9415355746281996E-10</v>
      </c>
      <c r="Y101" s="49">
        <f t="shared" si="43"/>
        <v>5.6450762327109999E-10</v>
      </c>
      <c r="Z101" s="49">
        <f t="shared" si="43"/>
        <v>6.3821188268931804E-10</v>
      </c>
      <c r="AA101" s="49">
        <f t="shared" si="43"/>
        <v>7.1861652932737002E-10</v>
      </c>
      <c r="AB101" s="49">
        <f t="shared" si="43"/>
        <v>8.4927408011415597E-10</v>
      </c>
      <c r="AC101" s="49">
        <f t="shared" si="43"/>
        <v>1.0184588574149501E-9</v>
      </c>
      <c r="AD101" s="49">
        <f t="shared" si="43"/>
        <v>1.2663731845488601E-9</v>
      </c>
      <c r="AE101" s="49">
        <f t="shared" si="43"/>
        <v>1.6365695784447299E-9</v>
      </c>
      <c r="AF101" s="49">
        <f t="shared" si="43"/>
        <v>2.14412391034732E-9</v>
      </c>
      <c r="AG101" s="49">
        <f t="shared" si="43"/>
        <v>2.4623923032897698E-9</v>
      </c>
      <c r="AH101" s="49">
        <f t="shared" si="43"/>
        <v>2.7806606962314801E-9</v>
      </c>
      <c r="AI101" s="42"/>
      <c r="AJ101" s="42"/>
      <c r="AK101" s="42"/>
      <c r="AL101" s="42"/>
    </row>
    <row r="102" spans="1:38" x14ac:dyDescent="0.25">
      <c r="A102" s="42"/>
      <c r="B102" s="42"/>
      <c r="C102" s="42"/>
      <c r="D102" s="42"/>
      <c r="E102" s="42"/>
      <c r="F102" s="42"/>
      <c r="G102" s="42"/>
      <c r="H102" s="42"/>
      <c r="I102" s="42"/>
      <c r="J102" s="42"/>
      <c r="K102" s="42"/>
      <c r="L102" s="42"/>
      <c r="M102" s="42"/>
      <c r="N102" s="42"/>
      <c r="O102" s="42"/>
      <c r="P102" s="42"/>
      <c r="Q102" s="42"/>
      <c r="R102" s="42"/>
      <c r="S102" s="42"/>
      <c r="T102" s="42"/>
      <c r="U102" s="42"/>
      <c r="V102" s="42"/>
      <c r="W102" s="42"/>
      <c r="X102" s="42"/>
      <c r="Y102" s="42"/>
      <c r="Z102" s="42"/>
      <c r="AA102" s="42"/>
      <c r="AB102" s="42"/>
      <c r="AC102" s="42"/>
      <c r="AD102" s="42"/>
      <c r="AE102" s="42"/>
      <c r="AF102" s="42"/>
      <c r="AG102" s="42"/>
      <c r="AH102" s="42"/>
      <c r="AI102" s="42"/>
      <c r="AJ102" s="42"/>
      <c r="AK102" s="42"/>
      <c r="AL102" s="42"/>
    </row>
    <row r="103" spans="1:38" x14ac:dyDescent="0.25">
      <c r="A103" s="42"/>
      <c r="B103" s="42"/>
      <c r="C103" s="42"/>
      <c r="D103" s="42"/>
      <c r="E103" s="42"/>
      <c r="F103" s="42"/>
      <c r="G103" s="42"/>
      <c r="H103" s="42"/>
      <c r="I103" s="42"/>
      <c r="J103" s="42"/>
      <c r="K103" s="42"/>
      <c r="L103" s="42"/>
      <c r="M103" s="42"/>
      <c r="N103" s="42"/>
      <c r="O103" s="42"/>
      <c r="P103" s="42"/>
      <c r="Q103" s="42"/>
      <c r="R103" s="42"/>
      <c r="S103" s="42"/>
      <c r="T103" s="42"/>
      <c r="U103" s="42"/>
      <c r="V103" s="42"/>
      <c r="W103" s="42"/>
      <c r="X103" s="42"/>
      <c r="Y103" s="42"/>
      <c r="Z103" s="42"/>
      <c r="AA103" s="42"/>
      <c r="AB103" s="42"/>
      <c r="AC103" s="42"/>
      <c r="AD103" s="42"/>
      <c r="AE103" s="42"/>
      <c r="AF103" s="42"/>
      <c r="AG103" s="42"/>
      <c r="AH103" s="42"/>
      <c r="AI103" s="42"/>
      <c r="AJ103" s="42"/>
      <c r="AK103" s="42"/>
      <c r="AL103" s="42"/>
    </row>
    <row r="104" spans="1:38" x14ac:dyDescent="0.25">
      <c r="A104" s="42"/>
      <c r="B104" s="42"/>
      <c r="C104" s="42"/>
      <c r="D104" s="42"/>
      <c r="E104" s="42"/>
      <c r="F104" s="42"/>
      <c r="G104" s="42"/>
      <c r="H104" s="42"/>
      <c r="I104" s="42"/>
      <c r="J104" s="42"/>
      <c r="K104" s="42"/>
      <c r="L104" s="42"/>
      <c r="M104" s="42"/>
      <c r="N104" s="42"/>
      <c r="O104" s="42"/>
      <c r="P104" s="42"/>
      <c r="Q104" s="42"/>
      <c r="R104" s="42"/>
      <c r="S104" s="42"/>
      <c r="T104" s="42"/>
      <c r="U104" s="42"/>
      <c r="V104" s="42"/>
      <c r="W104" s="42"/>
      <c r="X104" s="42"/>
      <c r="Y104" s="42"/>
      <c r="Z104" s="42"/>
      <c r="AA104" s="42"/>
      <c r="AB104" s="42"/>
      <c r="AC104" s="42"/>
      <c r="AD104" s="42"/>
      <c r="AE104" s="42"/>
      <c r="AF104" s="42"/>
      <c r="AG104" s="42"/>
      <c r="AH104" s="42"/>
      <c r="AI104" s="42"/>
      <c r="AJ104" s="42"/>
      <c r="AK104" s="42"/>
      <c r="AL104" s="42"/>
    </row>
    <row r="105" spans="1:38" x14ac:dyDescent="0.25">
      <c r="A105" s="42"/>
      <c r="B105" s="139" t="s">
        <v>69</v>
      </c>
      <c r="C105" s="139"/>
      <c r="D105" s="42"/>
      <c r="E105" s="42"/>
      <c r="F105" s="42"/>
      <c r="G105" s="142" t="s">
        <v>72</v>
      </c>
      <c r="H105" s="142"/>
      <c r="I105" s="142"/>
      <c r="J105" s="142"/>
      <c r="K105" s="142"/>
      <c r="L105" s="142"/>
      <c r="M105" s="142"/>
      <c r="N105" s="142"/>
      <c r="O105" s="42"/>
      <c r="P105" s="42"/>
      <c r="Q105" s="42"/>
      <c r="R105" s="42"/>
      <c r="S105" s="42"/>
      <c r="T105" s="42"/>
      <c r="U105" s="42"/>
      <c r="V105" s="42"/>
      <c r="W105" s="42"/>
      <c r="X105" s="42"/>
      <c r="Y105" s="42"/>
      <c r="Z105" s="42"/>
      <c r="AA105" s="42"/>
      <c r="AB105" s="42"/>
      <c r="AC105" s="42"/>
      <c r="AD105" s="42"/>
      <c r="AE105" s="42"/>
      <c r="AF105" s="42"/>
      <c r="AG105" s="42"/>
      <c r="AH105" s="42"/>
      <c r="AI105" s="42"/>
      <c r="AJ105" s="42"/>
      <c r="AK105" s="42"/>
      <c r="AL105" s="42"/>
    </row>
    <row r="106" spans="1:38" ht="15.75" thickBot="1" x14ac:dyDescent="0.3">
      <c r="A106" s="42"/>
      <c r="B106" s="42"/>
      <c r="C106" s="42"/>
      <c r="D106" s="42"/>
      <c r="E106" s="42"/>
      <c r="F106" s="42"/>
      <c r="G106" s="42"/>
      <c r="H106" s="42"/>
      <c r="I106" s="42"/>
      <c r="J106" s="42"/>
      <c r="K106" s="42"/>
      <c r="L106" s="42"/>
      <c r="M106" s="42"/>
      <c r="N106" s="42"/>
      <c r="O106" s="42"/>
      <c r="P106" s="42"/>
      <c r="Q106" s="42"/>
      <c r="R106" s="42"/>
      <c r="S106" s="42"/>
      <c r="T106" s="42"/>
      <c r="U106" s="42"/>
      <c r="V106" s="42"/>
      <c r="W106" s="42"/>
      <c r="X106" s="42"/>
      <c r="Y106" s="42"/>
      <c r="Z106" s="42"/>
      <c r="AA106" s="42"/>
      <c r="AB106" s="42"/>
      <c r="AC106" s="42"/>
      <c r="AD106" s="42"/>
      <c r="AE106" s="42"/>
      <c r="AF106" s="42"/>
      <c r="AG106" s="42"/>
      <c r="AH106" s="42"/>
      <c r="AI106" s="42"/>
      <c r="AJ106" s="42"/>
      <c r="AK106" s="42"/>
      <c r="AL106" s="42"/>
    </row>
    <row r="107" spans="1:38" ht="15.75" thickBot="1" x14ac:dyDescent="0.3">
      <c r="A107" s="42"/>
      <c r="B107" s="47" t="s">
        <v>62</v>
      </c>
      <c r="C107" s="48">
        <v>1</v>
      </c>
      <c r="D107" s="20">
        <v>2</v>
      </c>
      <c r="E107" s="48">
        <v>3</v>
      </c>
      <c r="F107" s="20">
        <v>4</v>
      </c>
      <c r="G107" s="48">
        <v>5</v>
      </c>
      <c r="H107" s="20">
        <v>6</v>
      </c>
      <c r="I107" s="48">
        <v>7</v>
      </c>
      <c r="J107" s="20">
        <v>8</v>
      </c>
      <c r="K107" s="48">
        <v>9</v>
      </c>
      <c r="L107" s="20">
        <v>10</v>
      </c>
      <c r="M107" s="48">
        <v>11</v>
      </c>
      <c r="N107" s="20">
        <v>12</v>
      </c>
      <c r="O107" s="48">
        <v>13</v>
      </c>
      <c r="P107" s="20">
        <v>14</v>
      </c>
      <c r="Q107" s="48">
        <v>15</v>
      </c>
      <c r="R107" s="20">
        <v>16</v>
      </c>
      <c r="S107" s="48">
        <v>17</v>
      </c>
      <c r="T107" s="20">
        <v>18</v>
      </c>
      <c r="U107" s="48">
        <v>19</v>
      </c>
      <c r="V107" s="20">
        <v>20</v>
      </c>
      <c r="W107" s="48">
        <v>21</v>
      </c>
      <c r="X107" s="20">
        <v>22</v>
      </c>
      <c r="Y107" s="48">
        <v>23</v>
      </c>
      <c r="Z107" s="20">
        <v>24</v>
      </c>
      <c r="AA107" s="48">
        <v>25</v>
      </c>
      <c r="AB107" s="20">
        <v>26</v>
      </c>
      <c r="AC107" s="48">
        <v>27</v>
      </c>
      <c r="AD107" s="20">
        <v>28</v>
      </c>
      <c r="AE107" s="48">
        <v>29</v>
      </c>
      <c r="AF107" s="20">
        <v>30</v>
      </c>
      <c r="AG107" s="48">
        <v>31</v>
      </c>
      <c r="AH107" s="20">
        <v>32</v>
      </c>
      <c r="AI107" s="42"/>
      <c r="AJ107" s="42"/>
      <c r="AK107" s="42"/>
      <c r="AL107" s="42"/>
    </row>
    <row r="108" spans="1:38" x14ac:dyDescent="0.25">
      <c r="A108" s="42"/>
      <c r="B108" s="20" t="s">
        <v>70</v>
      </c>
      <c r="C108" s="64">
        <v>7.7566841239702757E-10</v>
      </c>
      <c r="D108" s="64">
        <v>6.5435534315959525E-10</v>
      </c>
      <c r="E108" s="64">
        <v>5.5142304198846624E-10</v>
      </c>
      <c r="F108" s="64">
        <v>4.7789996972331878E-10</v>
      </c>
      <c r="G108" s="64">
        <v>4.1172920468470962E-10</v>
      </c>
      <c r="H108" s="64">
        <v>3.5916020801468447E-10</v>
      </c>
      <c r="I108" s="64">
        <v>3.0070936556438415E-10</v>
      </c>
      <c r="J108" s="64">
        <v>2.5108129178585232E-10</v>
      </c>
      <c r="K108" s="64">
        <v>2.0659983306502163E-10</v>
      </c>
      <c r="L108" s="64">
        <v>1.6248598970593318E-10</v>
      </c>
      <c r="M108" s="64">
        <v>1.2866537646397907E-10</v>
      </c>
      <c r="N108" s="64">
        <v>1.0587322406178527E-10</v>
      </c>
      <c r="O108" s="64">
        <v>8.5286763827553008E-11</v>
      </c>
      <c r="P108" s="64">
        <v>7.4258302987775492E-11</v>
      </c>
      <c r="Q108" s="64">
        <v>6.9846918651865357E-11</v>
      </c>
      <c r="R108" s="64">
        <v>6.8008841845241522E-11</v>
      </c>
      <c r="S108" s="64">
        <v>6.9111687929224423E-11</v>
      </c>
      <c r="T108" s="64">
        <v>7.1684995458495679E-11</v>
      </c>
      <c r="U108" s="64">
        <v>7.6463995155730592E-11</v>
      </c>
      <c r="V108" s="64">
        <v>8.3448687020911945E-11</v>
      </c>
      <c r="W108" s="64">
        <v>9.3374301776712984E-11</v>
      </c>
      <c r="X108" s="64">
        <v>1.0844653159149124E-10</v>
      </c>
      <c r="Y108" s="64">
        <v>1.2388637676631369E-10</v>
      </c>
      <c r="Z108" s="64">
        <v>1.4006145266462291E-10</v>
      </c>
      <c r="AA108" s="64">
        <v>1.5770699000826777E-10</v>
      </c>
      <c r="AB108" s="64">
        <v>1.8638098819165147E-10</v>
      </c>
      <c r="AC108" s="64">
        <v>2.2351013968598902E-10</v>
      </c>
      <c r="AD108" s="64">
        <v>2.7791721316217529E-10</v>
      </c>
      <c r="AE108" s="64">
        <v>3.5916020801468447E-10</v>
      </c>
      <c r="AF108" s="64">
        <v>4.7054766249684511E-10</v>
      </c>
      <c r="AG108" s="64">
        <v>5.4039458114868024E-10</v>
      </c>
      <c r="AH108" s="64">
        <v>6.1024149980058001E-10</v>
      </c>
      <c r="AI108" s="42"/>
      <c r="AJ108" s="42"/>
      <c r="AK108" s="42"/>
      <c r="AL108" s="42"/>
    </row>
    <row r="109" spans="1:38" x14ac:dyDescent="0.25">
      <c r="A109" s="42"/>
      <c r="B109" s="42"/>
      <c r="C109" s="42"/>
      <c r="D109" s="42"/>
      <c r="E109" s="42"/>
      <c r="F109" s="42"/>
      <c r="G109" s="42"/>
      <c r="H109" s="42"/>
      <c r="I109" s="42"/>
      <c r="J109" s="42"/>
      <c r="K109" s="42"/>
      <c r="L109" s="42"/>
      <c r="M109" s="42"/>
      <c r="N109" s="42"/>
      <c r="O109" s="42"/>
      <c r="P109" s="42"/>
      <c r="Q109" s="42"/>
      <c r="R109" s="42"/>
      <c r="S109" s="42"/>
      <c r="T109" s="42"/>
      <c r="U109" s="42"/>
      <c r="V109" s="42"/>
      <c r="W109" s="42"/>
      <c r="X109" s="42"/>
      <c r="Y109" s="42"/>
      <c r="Z109" s="42"/>
      <c r="AA109" s="42"/>
      <c r="AB109" s="42"/>
      <c r="AC109" s="42"/>
      <c r="AD109" s="42"/>
      <c r="AE109" s="42"/>
      <c r="AF109" s="42"/>
      <c r="AG109" s="42"/>
      <c r="AH109" s="42"/>
      <c r="AI109" s="42"/>
      <c r="AJ109" s="42"/>
      <c r="AK109" s="42"/>
      <c r="AL109" s="42"/>
    </row>
    <row r="110" spans="1:38" x14ac:dyDescent="0.25">
      <c r="A110" s="42"/>
      <c r="B110" s="142" t="s">
        <v>71</v>
      </c>
      <c r="C110" s="142"/>
      <c r="D110" s="142"/>
      <c r="E110" s="54">
        <v>1.1000000000000001</v>
      </c>
      <c r="F110" s="42"/>
      <c r="G110" s="50">
        <f>E110-1</f>
        <v>0.10000000000000009</v>
      </c>
      <c r="H110" s="42"/>
      <c r="I110" s="42"/>
      <c r="J110" s="42"/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  <c r="X110" s="42"/>
      <c r="Y110" s="42"/>
      <c r="Z110" s="42"/>
      <c r="AA110" s="42"/>
      <c r="AB110" s="42"/>
      <c r="AC110" s="42"/>
      <c r="AD110" s="42"/>
      <c r="AE110" s="42"/>
      <c r="AF110" s="42"/>
      <c r="AG110" s="42"/>
      <c r="AH110" s="42"/>
      <c r="AI110" s="42"/>
      <c r="AJ110" s="42"/>
      <c r="AK110" s="42"/>
      <c r="AL110" s="42"/>
    </row>
    <row r="111" spans="1:38" ht="15.75" thickBot="1" x14ac:dyDescent="0.3">
      <c r="A111" s="42"/>
      <c r="B111" s="42"/>
      <c r="C111" s="42"/>
      <c r="D111" s="42"/>
      <c r="E111" s="42"/>
      <c r="F111" s="42"/>
      <c r="G111" s="42"/>
      <c r="H111" s="42"/>
      <c r="I111" s="42"/>
      <c r="J111" s="42"/>
      <c r="K111" s="42"/>
      <c r="L111" s="42"/>
      <c r="M111" s="42"/>
      <c r="N111" s="42"/>
      <c r="O111" s="42"/>
      <c r="P111" s="42"/>
      <c r="Q111" s="42"/>
      <c r="R111" s="42"/>
      <c r="S111" s="42"/>
      <c r="T111" s="42"/>
      <c r="U111" s="42"/>
      <c r="V111" s="42"/>
      <c r="W111" s="42"/>
      <c r="X111" s="42"/>
      <c r="Y111" s="42"/>
      <c r="Z111" s="42"/>
      <c r="AA111" s="42"/>
      <c r="AB111" s="42"/>
      <c r="AC111" s="42"/>
      <c r="AD111" s="42"/>
      <c r="AE111" s="42"/>
      <c r="AF111" s="42"/>
      <c r="AG111" s="42"/>
      <c r="AH111" s="42"/>
      <c r="AI111" s="42"/>
      <c r="AJ111" s="42"/>
      <c r="AK111" s="42"/>
      <c r="AL111" s="42"/>
    </row>
    <row r="112" spans="1:38" ht="15.75" thickBot="1" x14ac:dyDescent="0.3">
      <c r="A112" s="42"/>
      <c r="B112" s="47" t="s">
        <v>62</v>
      </c>
      <c r="C112" s="48">
        <v>1</v>
      </c>
      <c r="D112" s="20">
        <v>2</v>
      </c>
      <c r="E112" s="48">
        <v>3</v>
      </c>
      <c r="F112" s="20">
        <v>4</v>
      </c>
      <c r="G112" s="48">
        <v>5</v>
      </c>
      <c r="H112" s="20">
        <v>6</v>
      </c>
      <c r="I112" s="48">
        <v>7</v>
      </c>
      <c r="J112" s="20">
        <v>8</v>
      </c>
      <c r="K112" s="48">
        <v>9</v>
      </c>
      <c r="L112" s="20">
        <v>10</v>
      </c>
      <c r="M112" s="48">
        <v>11</v>
      </c>
      <c r="N112" s="20">
        <v>12</v>
      </c>
      <c r="O112" s="48">
        <v>13</v>
      </c>
      <c r="P112" s="20">
        <v>14</v>
      </c>
      <c r="Q112" s="48">
        <v>15</v>
      </c>
      <c r="R112" s="20">
        <v>16</v>
      </c>
      <c r="S112" s="48">
        <v>17</v>
      </c>
      <c r="T112" s="20">
        <v>18</v>
      </c>
      <c r="U112" s="48">
        <v>19</v>
      </c>
      <c r="V112" s="20">
        <v>20</v>
      </c>
      <c r="W112" s="48">
        <v>21</v>
      </c>
      <c r="X112" s="20">
        <v>22</v>
      </c>
      <c r="Y112" s="48">
        <v>23</v>
      </c>
      <c r="Z112" s="20">
        <v>24</v>
      </c>
      <c r="AA112" s="48">
        <v>25</v>
      </c>
      <c r="AB112" s="20">
        <v>26</v>
      </c>
      <c r="AC112" s="48">
        <v>27</v>
      </c>
      <c r="AD112" s="20">
        <v>28</v>
      </c>
      <c r="AE112" s="48">
        <v>29</v>
      </c>
      <c r="AF112" s="20">
        <v>30</v>
      </c>
      <c r="AG112" s="48">
        <v>31</v>
      </c>
      <c r="AH112" s="20">
        <v>32</v>
      </c>
      <c r="AI112" s="42"/>
      <c r="AJ112" s="42"/>
      <c r="AK112" s="42"/>
      <c r="AL112" s="42"/>
    </row>
    <row r="113" spans="1:38" x14ac:dyDescent="0.25">
      <c r="A113" s="42"/>
      <c r="B113" s="20" t="s">
        <v>73</v>
      </c>
      <c r="C113" s="49">
        <f>C108*$E$110</f>
        <v>8.5323525363673035E-10</v>
      </c>
      <c r="D113" s="49">
        <f t="shared" ref="D113:AG113" si="44">D108*$E$110</f>
        <v>7.1979087747555483E-10</v>
      </c>
      <c r="E113" s="49">
        <f t="shared" si="44"/>
        <v>6.0656534618731287E-10</v>
      </c>
      <c r="F113" s="49">
        <f t="shared" si="44"/>
        <v>5.2568996669565069E-10</v>
      </c>
      <c r="G113" s="49">
        <f t="shared" si="44"/>
        <v>4.5290212515318063E-10</v>
      </c>
      <c r="H113" s="49">
        <f t="shared" si="44"/>
        <v>3.9507622881615296E-10</v>
      </c>
      <c r="I113" s="49">
        <f t="shared" si="44"/>
        <v>3.307803021208226E-10</v>
      </c>
      <c r="J113" s="49">
        <f t="shared" si="44"/>
        <v>2.7618942096443759E-10</v>
      </c>
      <c r="K113" s="49">
        <f t="shared" si="44"/>
        <v>2.2725981637152383E-10</v>
      </c>
      <c r="L113" s="49">
        <f t="shared" si="44"/>
        <v>1.7873458867652652E-10</v>
      </c>
      <c r="M113" s="49">
        <f t="shared" si="44"/>
        <v>1.41531914110377E-10</v>
      </c>
      <c r="N113" s="49">
        <f t="shared" si="44"/>
        <v>1.1646054646796381E-10</v>
      </c>
      <c r="O113" s="49">
        <f t="shared" si="44"/>
        <v>9.3815440210308315E-11</v>
      </c>
      <c r="P113" s="49">
        <f t="shared" si="44"/>
        <v>8.1684133286553042E-11</v>
      </c>
      <c r="Q113" s="49">
        <f t="shared" si="44"/>
        <v>7.6831610517051892E-11</v>
      </c>
      <c r="R113" s="49">
        <f t="shared" si="44"/>
        <v>7.4809726029765676E-11</v>
      </c>
      <c r="S113" s="49">
        <f t="shared" si="44"/>
        <v>7.6022856722146867E-11</v>
      </c>
      <c r="T113" s="49">
        <f t="shared" si="44"/>
        <v>7.8853495004345256E-11</v>
      </c>
      <c r="U113" s="49">
        <f t="shared" si="44"/>
        <v>8.4110394671303663E-11</v>
      </c>
      <c r="V113" s="49">
        <f t="shared" si="44"/>
        <v>9.1793555723003151E-11</v>
      </c>
      <c r="W113" s="49">
        <f t="shared" si="44"/>
        <v>1.0271173195438429E-10</v>
      </c>
      <c r="X113" s="49">
        <f t="shared" si="44"/>
        <v>1.1929118475064037E-10</v>
      </c>
      <c r="Y113" s="49">
        <f t="shared" si="44"/>
        <v>1.3627501444294508E-10</v>
      </c>
      <c r="Z113" s="49">
        <f t="shared" si="44"/>
        <v>1.5406759793108522E-10</v>
      </c>
      <c r="AA113" s="49">
        <f t="shared" si="44"/>
        <v>1.7347768900909457E-10</v>
      </c>
      <c r="AB113" s="49">
        <f t="shared" si="44"/>
        <v>2.0501908701081663E-10</v>
      </c>
      <c r="AC113" s="49">
        <f t="shared" si="44"/>
        <v>2.4586115365458793E-10</v>
      </c>
      <c r="AD113" s="49">
        <f t="shared" si="44"/>
        <v>3.0570893447839287E-10</v>
      </c>
      <c r="AE113" s="49">
        <f t="shared" si="44"/>
        <v>3.9507622881615296E-10</v>
      </c>
      <c r="AF113" s="49">
        <f t="shared" si="44"/>
        <v>5.1760242874652971E-10</v>
      </c>
      <c r="AG113" s="49">
        <f t="shared" si="44"/>
        <v>5.9443403926354827E-10</v>
      </c>
      <c r="AH113" s="49">
        <f>AH108*$E$110</f>
        <v>6.7126564978063807E-10</v>
      </c>
      <c r="AI113" s="42"/>
      <c r="AJ113" s="42"/>
      <c r="AK113" s="42"/>
      <c r="AL113" s="42"/>
    </row>
    <row r="114" spans="1:38" x14ac:dyDescent="0.25">
      <c r="A114" s="42"/>
      <c r="B114" s="42"/>
      <c r="C114" s="42"/>
      <c r="D114" s="42"/>
      <c r="E114" s="42"/>
      <c r="F114" s="42"/>
      <c r="G114" s="42"/>
      <c r="H114" s="42"/>
      <c r="I114" s="42"/>
      <c r="J114" s="42"/>
      <c r="K114" s="42"/>
      <c r="L114" s="42"/>
      <c r="M114" s="42"/>
      <c r="N114" s="42"/>
      <c r="O114" s="42"/>
      <c r="P114" s="42"/>
      <c r="Q114" s="42"/>
      <c r="R114" s="42"/>
      <c r="S114" s="42"/>
      <c r="T114" s="42"/>
      <c r="U114" s="42"/>
      <c r="V114" s="42"/>
      <c r="W114" s="42"/>
      <c r="X114" s="42"/>
      <c r="Y114" s="42"/>
      <c r="Z114" s="42"/>
      <c r="AA114" s="42"/>
      <c r="AB114" s="42"/>
      <c r="AC114" s="42"/>
      <c r="AD114" s="42"/>
      <c r="AE114" s="42"/>
      <c r="AF114" s="42"/>
      <c r="AG114" s="42"/>
      <c r="AH114" s="42"/>
      <c r="AI114" s="42"/>
      <c r="AJ114" s="42"/>
      <c r="AK114" s="42"/>
      <c r="AL114" s="42"/>
    </row>
    <row r="115" spans="1:38" x14ac:dyDescent="0.25">
      <c r="A115" s="42"/>
      <c r="B115" s="42"/>
      <c r="C115" s="42"/>
      <c r="D115" s="42"/>
      <c r="E115" s="42"/>
      <c r="F115" s="42"/>
      <c r="G115" s="42"/>
      <c r="H115" s="42"/>
      <c r="I115" s="42"/>
      <c r="J115" s="42"/>
      <c r="K115" s="42"/>
      <c r="L115" s="42"/>
      <c r="M115" s="42"/>
      <c r="N115" s="42"/>
      <c r="O115" s="42"/>
      <c r="P115" s="42"/>
      <c r="Q115" s="42"/>
      <c r="R115" s="42"/>
      <c r="S115" s="42"/>
      <c r="T115" s="42"/>
      <c r="U115" s="42"/>
      <c r="V115" s="42"/>
      <c r="W115" s="42"/>
      <c r="X115" s="42"/>
      <c r="Y115" s="42"/>
      <c r="Z115" s="42"/>
      <c r="AA115" s="42"/>
      <c r="AB115" s="42"/>
      <c r="AC115" s="42"/>
      <c r="AD115" s="42"/>
      <c r="AE115" s="42"/>
      <c r="AF115" s="42"/>
      <c r="AG115" s="42"/>
      <c r="AH115" s="42"/>
      <c r="AI115" s="42"/>
      <c r="AJ115" s="42"/>
      <c r="AK115" s="42"/>
      <c r="AL115" s="42"/>
    </row>
    <row r="116" spans="1:38" x14ac:dyDescent="0.25">
      <c r="A116" s="42"/>
      <c r="B116" s="42"/>
      <c r="C116" s="42"/>
      <c r="D116" s="42"/>
      <c r="E116" s="42"/>
      <c r="F116" s="42"/>
      <c r="G116" s="42"/>
      <c r="H116" s="42"/>
      <c r="I116" s="42"/>
      <c r="J116" s="42"/>
      <c r="K116" s="42"/>
      <c r="L116" s="42"/>
      <c r="M116" s="42"/>
      <c r="N116" s="42"/>
      <c r="O116" s="42"/>
      <c r="P116" s="42"/>
      <c r="Q116" s="42"/>
      <c r="R116" s="42"/>
      <c r="S116" s="42"/>
      <c r="T116" s="42"/>
      <c r="U116" s="42"/>
      <c r="V116" s="42"/>
      <c r="W116" s="42"/>
      <c r="X116" s="42"/>
      <c r="Y116" s="42"/>
      <c r="Z116" s="42"/>
      <c r="AA116" s="42"/>
      <c r="AB116" s="42"/>
      <c r="AC116" s="42"/>
      <c r="AD116" s="42"/>
      <c r="AE116" s="42"/>
      <c r="AF116" s="42"/>
      <c r="AG116" s="42"/>
      <c r="AH116" s="42"/>
      <c r="AI116" s="42"/>
      <c r="AJ116" s="42"/>
      <c r="AK116" s="42"/>
      <c r="AL116" s="42"/>
    </row>
    <row r="117" spans="1:38" x14ac:dyDescent="0.25">
      <c r="A117" s="42"/>
      <c r="B117" s="139" t="s">
        <v>68</v>
      </c>
      <c r="C117" s="139"/>
      <c r="D117" s="42"/>
      <c r="E117" s="42"/>
      <c r="F117" s="42"/>
      <c r="G117" s="42"/>
      <c r="H117" s="42"/>
      <c r="I117" s="42"/>
      <c r="J117" s="42"/>
      <c r="K117" s="42"/>
      <c r="L117" s="42"/>
      <c r="M117" s="42"/>
      <c r="N117" s="42"/>
      <c r="O117" s="42"/>
      <c r="P117" s="42"/>
      <c r="Q117" s="42"/>
      <c r="R117" s="42"/>
      <c r="S117" s="42"/>
      <c r="T117" s="42"/>
      <c r="U117" s="42"/>
      <c r="V117" s="42"/>
      <c r="W117" s="42"/>
      <c r="X117" s="42"/>
      <c r="Y117" s="42"/>
      <c r="Z117" s="42"/>
      <c r="AA117" s="42"/>
      <c r="AB117" s="42"/>
      <c r="AC117" s="42"/>
      <c r="AD117" s="42"/>
      <c r="AE117" s="42"/>
      <c r="AF117" s="42"/>
      <c r="AG117" s="42"/>
      <c r="AH117" s="42"/>
      <c r="AI117" s="42"/>
      <c r="AJ117" s="42"/>
      <c r="AK117" s="42"/>
      <c r="AL117" s="42"/>
    </row>
    <row r="118" spans="1:38" x14ac:dyDescent="0.25">
      <c r="A118" s="42"/>
      <c r="B118" s="42"/>
      <c r="C118" s="42"/>
      <c r="D118" s="42"/>
      <c r="E118" s="42"/>
      <c r="F118" s="42"/>
      <c r="G118" s="42"/>
      <c r="H118" s="42"/>
      <c r="I118" s="42"/>
      <c r="J118" s="42"/>
      <c r="K118" s="42"/>
      <c r="L118" s="42"/>
      <c r="M118" s="42"/>
      <c r="N118" s="42"/>
      <c r="O118" s="42"/>
      <c r="P118" s="42"/>
      <c r="Q118" s="42"/>
      <c r="R118" s="42"/>
      <c r="S118" s="42"/>
      <c r="T118" s="42"/>
      <c r="U118" s="42"/>
      <c r="V118" s="42"/>
      <c r="W118" s="42"/>
      <c r="X118" s="42"/>
      <c r="Y118" s="42"/>
      <c r="Z118" s="42"/>
      <c r="AA118" s="42"/>
      <c r="AB118" s="42"/>
      <c r="AC118" s="42"/>
      <c r="AD118" s="42"/>
      <c r="AE118" s="42"/>
      <c r="AF118" s="42"/>
      <c r="AG118" s="42"/>
      <c r="AH118" s="42"/>
      <c r="AI118" s="42"/>
      <c r="AJ118" s="42"/>
      <c r="AK118" s="42"/>
      <c r="AL118" s="42"/>
    </row>
    <row r="119" spans="1:38" x14ac:dyDescent="0.25">
      <c r="A119" s="42"/>
      <c r="B119" s="142" t="s">
        <v>74</v>
      </c>
      <c r="C119" s="142"/>
      <c r="D119" s="142"/>
      <c r="E119" s="142"/>
      <c r="F119" s="142"/>
      <c r="G119" s="142"/>
      <c r="H119" s="42"/>
      <c r="I119" s="42"/>
      <c r="J119" s="42"/>
      <c r="K119" s="42"/>
      <c r="L119" s="42"/>
      <c r="M119" s="42"/>
      <c r="N119" s="42"/>
      <c r="O119" s="42"/>
      <c r="P119" s="42"/>
      <c r="Q119" s="42"/>
      <c r="R119" s="42"/>
      <c r="S119" s="42"/>
      <c r="T119" s="42"/>
      <c r="U119" s="42"/>
      <c r="V119" s="42"/>
      <c r="W119" s="42"/>
      <c r="X119" s="42"/>
      <c r="Y119" s="42"/>
      <c r="Z119" s="42"/>
      <c r="AA119" s="42"/>
      <c r="AB119" s="42"/>
      <c r="AC119" s="42"/>
      <c r="AD119" s="42"/>
      <c r="AE119" s="42"/>
      <c r="AF119" s="42"/>
      <c r="AG119" s="42"/>
      <c r="AH119" s="42"/>
      <c r="AI119" s="42"/>
      <c r="AJ119" s="42"/>
      <c r="AK119" s="42"/>
      <c r="AL119" s="42"/>
    </row>
    <row r="120" spans="1:38" ht="15.75" thickBot="1" x14ac:dyDescent="0.3">
      <c r="A120" s="42"/>
      <c r="B120" s="42"/>
      <c r="C120" s="42"/>
      <c r="D120" s="42"/>
      <c r="E120" s="42"/>
      <c r="F120" s="42"/>
      <c r="G120" s="42"/>
      <c r="H120" s="42"/>
      <c r="I120" s="42"/>
      <c r="J120" s="42"/>
      <c r="K120" s="42"/>
      <c r="L120" s="42"/>
      <c r="M120" s="42"/>
      <c r="N120" s="42"/>
      <c r="O120" s="42"/>
      <c r="P120" s="42"/>
      <c r="Q120" s="42"/>
      <c r="R120" s="42"/>
      <c r="S120" s="42"/>
      <c r="T120" s="42"/>
      <c r="U120" s="42"/>
      <c r="V120" s="42"/>
      <c r="W120" s="42"/>
      <c r="X120" s="42"/>
      <c r="Y120" s="42"/>
      <c r="Z120" s="42"/>
      <c r="AA120" s="42"/>
      <c r="AB120" s="42"/>
      <c r="AC120" s="42"/>
      <c r="AD120" s="42"/>
      <c r="AE120" s="42"/>
      <c r="AF120" s="42"/>
      <c r="AG120" s="42"/>
      <c r="AH120" s="42"/>
      <c r="AI120" s="42"/>
      <c r="AJ120" s="42"/>
      <c r="AK120" s="42"/>
      <c r="AL120" s="42"/>
    </row>
    <row r="121" spans="1:38" ht="15.75" thickBot="1" x14ac:dyDescent="0.3">
      <c r="A121" s="42"/>
      <c r="B121" s="47" t="s">
        <v>62</v>
      </c>
      <c r="C121" s="48">
        <v>1</v>
      </c>
      <c r="D121" s="20">
        <v>2</v>
      </c>
      <c r="E121" s="48">
        <v>3</v>
      </c>
      <c r="F121" s="20">
        <v>4</v>
      </c>
      <c r="G121" s="48">
        <v>5</v>
      </c>
      <c r="H121" s="20">
        <v>6</v>
      </c>
      <c r="I121" s="48">
        <v>7</v>
      </c>
      <c r="J121" s="20">
        <v>8</v>
      </c>
      <c r="K121" s="48">
        <v>9</v>
      </c>
      <c r="L121" s="20">
        <v>10</v>
      </c>
      <c r="M121" s="48">
        <v>11</v>
      </c>
      <c r="N121" s="20">
        <v>12</v>
      </c>
      <c r="O121" s="48">
        <v>13</v>
      </c>
      <c r="P121" s="20">
        <v>14</v>
      </c>
      <c r="Q121" s="48">
        <v>15</v>
      </c>
      <c r="R121" s="20">
        <v>16</v>
      </c>
      <c r="S121" s="48">
        <v>17</v>
      </c>
      <c r="T121" s="20">
        <v>18</v>
      </c>
      <c r="U121" s="48">
        <v>19</v>
      </c>
      <c r="V121" s="20">
        <v>20</v>
      </c>
      <c r="W121" s="48">
        <v>21</v>
      </c>
      <c r="X121" s="20">
        <v>22</v>
      </c>
      <c r="Y121" s="48">
        <v>23</v>
      </c>
      <c r="Z121" s="20">
        <v>24</v>
      </c>
      <c r="AA121" s="48">
        <v>25</v>
      </c>
      <c r="AB121" s="20">
        <v>26</v>
      </c>
      <c r="AC121" s="48">
        <v>27</v>
      </c>
      <c r="AD121" s="20">
        <v>28</v>
      </c>
      <c r="AE121" s="48">
        <v>29</v>
      </c>
      <c r="AF121" s="20">
        <v>30</v>
      </c>
      <c r="AG121" s="48">
        <v>31</v>
      </c>
      <c r="AH121" s="20">
        <v>32</v>
      </c>
      <c r="AI121" s="42"/>
      <c r="AJ121" s="42"/>
      <c r="AK121" s="42"/>
      <c r="AL121" s="42"/>
    </row>
    <row r="122" spans="1:38" x14ac:dyDescent="0.25">
      <c r="A122" s="42"/>
      <c r="B122" s="20" t="s">
        <v>70</v>
      </c>
      <c r="C122" s="64">
        <v>5.6882350242448694E-10</v>
      </c>
      <c r="D122" s="64">
        <v>4.7986058498370326E-10</v>
      </c>
      <c r="E122" s="64">
        <v>4.0437689745820865E-10</v>
      </c>
      <c r="F122" s="64">
        <v>3.5045997779710053E-10</v>
      </c>
      <c r="G122" s="64">
        <v>3.0193475010212044E-10</v>
      </c>
      <c r="H122" s="64">
        <v>2.6338415254410198E-10</v>
      </c>
      <c r="I122" s="64">
        <v>2.2052020141388172E-10</v>
      </c>
      <c r="J122" s="64">
        <v>1.841262806429584E-10</v>
      </c>
      <c r="K122" s="64">
        <v>1.5150654424768256E-10</v>
      </c>
      <c r="L122" s="64">
        <v>1.1915639245101766E-10</v>
      </c>
      <c r="M122" s="64">
        <v>9.435460940691799E-11</v>
      </c>
      <c r="N122" s="64">
        <v>7.7640364311975866E-11</v>
      </c>
      <c r="O122" s="64">
        <v>6.2543626806872214E-11</v>
      </c>
      <c r="P122" s="64">
        <v>5.4456088857702035E-11</v>
      </c>
      <c r="Q122" s="64">
        <v>5.1221073678034601E-11</v>
      </c>
      <c r="R122" s="64">
        <v>4.9873150686510459E-11</v>
      </c>
      <c r="S122" s="64">
        <v>5.0681904481431253E-11</v>
      </c>
      <c r="T122" s="64">
        <v>5.25689966695635E-11</v>
      </c>
      <c r="U122" s="64">
        <v>5.6073596447535764E-11</v>
      </c>
      <c r="V122" s="64">
        <v>6.1195703815335438E-11</v>
      </c>
      <c r="W122" s="64">
        <v>6.8474487969589535E-11</v>
      </c>
      <c r="X122" s="64">
        <v>7.9527456500426926E-11</v>
      </c>
      <c r="Y122" s="64">
        <v>9.0850009628630059E-11</v>
      </c>
      <c r="Z122" s="64">
        <v>1.0271173195405682E-10</v>
      </c>
      <c r="AA122" s="64">
        <v>1.1565179267272972E-10</v>
      </c>
      <c r="AB122" s="64">
        <v>1.3667939134054439E-10</v>
      </c>
      <c r="AC122" s="64">
        <v>1.639074357697253E-10</v>
      </c>
      <c r="AD122" s="64">
        <v>2.0380595631892857E-10</v>
      </c>
      <c r="AE122" s="64">
        <v>2.6338415254410198E-10</v>
      </c>
      <c r="AF122" s="64">
        <v>3.450682858310197E-10</v>
      </c>
      <c r="AG122" s="64">
        <v>3.962893595090322E-10</v>
      </c>
      <c r="AH122" s="64">
        <v>4.4751043318709199E-10</v>
      </c>
      <c r="AI122" s="42"/>
      <c r="AJ122" s="42"/>
      <c r="AK122" s="42"/>
      <c r="AL122" s="42"/>
    </row>
    <row r="123" spans="1:38" x14ac:dyDescent="0.25">
      <c r="A123" s="42"/>
      <c r="B123" s="20" t="s">
        <v>70</v>
      </c>
      <c r="C123" s="64">
        <v>8.5323525363673035E-10</v>
      </c>
      <c r="D123" s="64">
        <v>7.1979087747555483E-10</v>
      </c>
      <c r="E123" s="64">
        <v>6.0656534618731287E-10</v>
      </c>
      <c r="F123" s="64">
        <v>5.2568996669565069E-10</v>
      </c>
      <c r="G123" s="64">
        <v>4.5290212515318063E-10</v>
      </c>
      <c r="H123" s="64">
        <v>3.9507622881615296E-10</v>
      </c>
      <c r="I123" s="64">
        <v>3.307803021208226E-10</v>
      </c>
      <c r="J123" s="64">
        <v>2.7618942096443759E-10</v>
      </c>
      <c r="K123" s="64">
        <v>2.2725981637152383E-10</v>
      </c>
      <c r="L123" s="64">
        <v>1.7873458867652652E-10</v>
      </c>
      <c r="M123" s="64">
        <v>1.41531914110377E-10</v>
      </c>
      <c r="N123" s="64">
        <v>1.1646054646796381E-10</v>
      </c>
      <c r="O123" s="64">
        <v>9.3815440210308315E-11</v>
      </c>
      <c r="P123" s="64">
        <v>8.1684133286553042E-11</v>
      </c>
      <c r="Q123" s="64">
        <v>7.6831610517051892E-11</v>
      </c>
      <c r="R123" s="64">
        <v>7.4809726029765676E-11</v>
      </c>
      <c r="S123" s="64">
        <v>7.6022856722146867E-11</v>
      </c>
      <c r="T123" s="64">
        <v>7.8853495004345256E-11</v>
      </c>
      <c r="U123" s="64">
        <v>8.4110394671303663E-11</v>
      </c>
      <c r="V123" s="64">
        <v>9.1793555723003151E-11</v>
      </c>
      <c r="W123" s="64">
        <v>1.0271173195438429E-10</v>
      </c>
      <c r="X123" s="64">
        <v>1.1929118475064037E-10</v>
      </c>
      <c r="Y123" s="64">
        <v>1.3627501444294508E-10</v>
      </c>
      <c r="Z123" s="64">
        <v>1.5406759793108522E-10</v>
      </c>
      <c r="AA123" s="64">
        <v>1.7347768900909457E-10</v>
      </c>
      <c r="AB123" s="64">
        <v>2.0501908701081663E-10</v>
      </c>
      <c r="AC123" s="64">
        <v>2.4586115365458793E-10</v>
      </c>
      <c r="AD123" s="64">
        <v>3.0570893447839287E-10</v>
      </c>
      <c r="AE123" s="64">
        <v>3.9507622881615296E-10</v>
      </c>
      <c r="AF123" s="64">
        <v>5.1760242874652971E-10</v>
      </c>
      <c r="AG123" s="64">
        <v>5.9443403926354827E-10</v>
      </c>
      <c r="AH123" s="64">
        <v>6.7126564978063807E-10</v>
      </c>
      <c r="AI123" s="42"/>
      <c r="AJ123" s="42"/>
      <c r="AK123" s="42"/>
      <c r="AL123" s="42"/>
    </row>
    <row r="124" spans="1:38" x14ac:dyDescent="0.25">
      <c r="A124" s="42"/>
      <c r="B124" s="20" t="s">
        <v>70</v>
      </c>
      <c r="C124" s="64">
        <v>3.5830021046345093E-9</v>
      </c>
      <c r="D124" s="64">
        <v>3.0226273678911386E-9</v>
      </c>
      <c r="E124" s="64">
        <v>2.5471578942899845E-9</v>
      </c>
      <c r="F124" s="64">
        <v>2.2075368417180847E-9</v>
      </c>
      <c r="G124" s="64">
        <v>1.9018778944030733E-9</v>
      </c>
      <c r="H124" s="64">
        <v>1.659048841814151E-9</v>
      </c>
      <c r="I124" s="64">
        <v>1.3890501050195424E-9</v>
      </c>
      <c r="J124" s="64">
        <v>1.1598058945334074E-9</v>
      </c>
      <c r="K124" s="64">
        <v>9.5433515772724722E-10</v>
      </c>
      <c r="L124" s="64">
        <v>7.5056252618405323E-10</v>
      </c>
      <c r="M124" s="64">
        <v>5.9433684200102923E-10</v>
      </c>
      <c r="N124" s="64">
        <v>4.8905431570369948E-10</v>
      </c>
      <c r="O124" s="64">
        <v>3.9396042098352376E-10</v>
      </c>
      <c r="P124" s="64">
        <v>3.4301726309771412E-10</v>
      </c>
      <c r="Q124" s="64">
        <v>3.2263999994343329E-10</v>
      </c>
      <c r="R124" s="64">
        <v>3.1414947362906279E-10</v>
      </c>
      <c r="S124" s="64">
        <v>3.1924378941767292E-10</v>
      </c>
      <c r="T124" s="64">
        <v>3.3113052625770458E-10</v>
      </c>
      <c r="U124" s="64">
        <v>3.5320589467486826E-10</v>
      </c>
      <c r="V124" s="64">
        <v>3.8546989466916985E-10</v>
      </c>
      <c r="W124" s="64">
        <v>4.3131873676646303E-10</v>
      </c>
      <c r="X124" s="64">
        <v>5.0094105254365943E-10</v>
      </c>
      <c r="Y124" s="64">
        <v>5.7226147358379948E-10</v>
      </c>
      <c r="Z124" s="64">
        <v>6.469781051496558E-10</v>
      </c>
      <c r="AA124" s="64">
        <v>7.2848715776698861E-10</v>
      </c>
      <c r="AB124" s="64">
        <v>8.6093936827003737E-10</v>
      </c>
      <c r="AC124" s="64">
        <v>1.0324479998188142E-9</v>
      </c>
      <c r="AD124" s="64">
        <v>1.2837675787221794E-9</v>
      </c>
      <c r="AE124" s="64">
        <v>1.659048841814151E-9</v>
      </c>
      <c r="AF124" s="64">
        <v>2.1735747364608134E-9</v>
      </c>
      <c r="AG124" s="64">
        <v>2.4962147364044333E-9</v>
      </c>
      <c r="AH124" s="64">
        <v>2.818854736347338E-9</v>
      </c>
      <c r="AI124" s="42"/>
      <c r="AJ124" s="42"/>
      <c r="AK124" s="42"/>
      <c r="AL124" s="42"/>
    </row>
    <row r="125" spans="1:38" x14ac:dyDescent="0.25">
      <c r="A125" s="42"/>
      <c r="B125" s="20" t="s">
        <v>70</v>
      </c>
      <c r="C125" s="64">
        <v>6.2785892606072886E-10</v>
      </c>
      <c r="D125" s="64">
        <v>5.2966298027879187E-10</v>
      </c>
      <c r="E125" s="64">
        <v>4.4634520810005271E-10</v>
      </c>
      <c r="F125" s="64">
        <v>3.8683251368672958E-10</v>
      </c>
      <c r="G125" s="64">
        <v>3.3327108871468595E-10</v>
      </c>
      <c r="H125" s="64">
        <v>2.9071951220915741E-10</v>
      </c>
      <c r="I125" s="64">
        <v>2.4340692015057455E-10</v>
      </c>
      <c r="J125" s="64">
        <v>2.0323585142156343E-10</v>
      </c>
      <c r="K125" s="64">
        <v>1.6723067130147474E-10</v>
      </c>
      <c r="L125" s="64">
        <v>1.3152305465347131E-10</v>
      </c>
      <c r="M125" s="64">
        <v>1.041472152233514E-10</v>
      </c>
      <c r="N125" s="64">
        <v>8.5698279955214065E-11</v>
      </c>
      <c r="O125" s="64">
        <v>6.90347255194759E-11</v>
      </c>
      <c r="P125" s="64">
        <v>6.0107821357473122E-11</v>
      </c>
      <c r="Q125" s="64">
        <v>5.6537059692679521E-11</v>
      </c>
      <c r="R125" s="64">
        <v>5.5049242332333662E-11</v>
      </c>
      <c r="S125" s="64">
        <v>5.5941932748539046E-11</v>
      </c>
      <c r="T125" s="64">
        <v>5.8024877053008016E-11</v>
      </c>
      <c r="U125" s="64">
        <v>6.1893202189872323E-11</v>
      </c>
      <c r="V125" s="64">
        <v>6.7546908159132942E-11</v>
      </c>
      <c r="W125" s="64">
        <v>7.5581121904946751E-11</v>
      </c>
      <c r="X125" s="64">
        <v>8.7781224259670465E-11</v>
      </c>
      <c r="Y125" s="64">
        <v>1.0027889008647554E-10</v>
      </c>
      <c r="Z125" s="64">
        <v>1.1337168285741336E-10</v>
      </c>
      <c r="AA125" s="64">
        <v>1.2765472951662442E-10</v>
      </c>
      <c r="AB125" s="64">
        <v>1.5086468033782177E-10</v>
      </c>
      <c r="AC125" s="64">
        <v>1.8091859101654431E-10</v>
      </c>
      <c r="AD125" s="64">
        <v>2.2495798488243138E-10</v>
      </c>
      <c r="AE125" s="64">
        <v>2.9071951220915741E-10</v>
      </c>
      <c r="AF125" s="64">
        <v>3.8088124424538292E-10</v>
      </c>
      <c r="AG125" s="64">
        <v>4.3741830393809528E-10</v>
      </c>
      <c r="AH125" s="64">
        <v>4.9395536363068216E-10</v>
      </c>
      <c r="AI125" s="42"/>
      <c r="AJ125" s="42"/>
      <c r="AK125" s="42"/>
      <c r="AL125" s="42"/>
    </row>
    <row r="126" spans="1:38" x14ac:dyDescent="0.25">
      <c r="A126" s="42"/>
      <c r="B126" s="20" t="s">
        <v>70</v>
      </c>
      <c r="C126" s="64">
        <v>9.1855760882684622E-10</v>
      </c>
      <c r="D126" s="64">
        <v>7.7489694014787239E-10</v>
      </c>
      <c r="E126" s="64">
        <v>6.5300303945037717E-10</v>
      </c>
      <c r="F126" s="64">
        <v>5.6593596752368548E-10</v>
      </c>
      <c r="G126" s="64">
        <v>4.8757560278958548E-10</v>
      </c>
      <c r="H126" s="64">
        <v>4.2532264636199722E-10</v>
      </c>
      <c r="I126" s="64">
        <v>3.5610432418029056E-10</v>
      </c>
      <c r="J126" s="64">
        <v>2.9733405062974733E-10</v>
      </c>
      <c r="K126" s="64">
        <v>2.4465847211405756E-10</v>
      </c>
      <c r="L126" s="64">
        <v>1.9241822895802852E-10</v>
      </c>
      <c r="M126" s="64">
        <v>1.5236737587176309E-10</v>
      </c>
      <c r="N126" s="64">
        <v>1.2537658357447816E-10</v>
      </c>
      <c r="O126" s="64">
        <v>1.0099780343499325E-10</v>
      </c>
      <c r="P126" s="64">
        <v>8.7937742645983169E-11</v>
      </c>
      <c r="Q126" s="64">
        <v>8.2713718330390133E-11</v>
      </c>
      <c r="R126" s="64">
        <v>8.0537041532204147E-11</v>
      </c>
      <c r="S126" s="64">
        <v>8.1843047611112616E-11</v>
      </c>
      <c r="T126" s="64">
        <v>8.4890395128550736E-11</v>
      </c>
      <c r="U126" s="64">
        <v>9.0549754803783202E-11</v>
      </c>
      <c r="V126" s="64">
        <v>9.88211266368115E-11</v>
      </c>
      <c r="W126" s="64">
        <v>1.1057518134693711E-10</v>
      </c>
      <c r="X126" s="64">
        <v>1.2842393109189791E-10</v>
      </c>
      <c r="Y126" s="64">
        <v>1.4670801619651371E-10</v>
      </c>
      <c r="Z126" s="64">
        <v>1.6586277202039575E-10</v>
      </c>
      <c r="AA126" s="64">
        <v>1.8675886928282153E-10</v>
      </c>
      <c r="AB126" s="64">
        <v>2.2071502733423323E-10</v>
      </c>
      <c r="AC126" s="64">
        <v>2.6468389865720433E-10</v>
      </c>
      <c r="AD126" s="64">
        <v>3.2911353188299707E-10</v>
      </c>
      <c r="AE126" s="64">
        <v>4.2532264636199722E-10</v>
      </c>
      <c r="AF126" s="64">
        <v>5.5722926033099514E-10</v>
      </c>
      <c r="AG126" s="64">
        <v>6.3994297866143338E-10</v>
      </c>
      <c r="AH126" s="64">
        <v>7.2265669699168809E-10</v>
      </c>
      <c r="AI126" s="42"/>
      <c r="AJ126" s="42"/>
      <c r="AK126" s="42"/>
      <c r="AL126" s="42"/>
    </row>
    <row r="127" spans="1:38" x14ac:dyDescent="0.25">
      <c r="A127" s="42"/>
      <c r="B127" s="42"/>
      <c r="C127" s="42"/>
      <c r="D127" s="42"/>
      <c r="E127" s="42"/>
      <c r="F127" s="42"/>
      <c r="G127" s="42"/>
      <c r="H127" s="42"/>
      <c r="I127" s="42"/>
      <c r="J127" s="42"/>
      <c r="K127" s="42"/>
      <c r="L127" s="42"/>
      <c r="M127" s="42"/>
      <c r="N127" s="42"/>
      <c r="O127" s="42"/>
      <c r="P127" s="42"/>
      <c r="Q127" s="42"/>
      <c r="R127" s="42"/>
      <c r="S127" s="42"/>
      <c r="T127" s="42"/>
      <c r="U127" s="42"/>
      <c r="V127" s="42"/>
      <c r="W127" s="42"/>
      <c r="X127" s="42"/>
      <c r="Y127" s="42"/>
      <c r="Z127" s="42"/>
      <c r="AA127" s="42"/>
      <c r="AB127" s="42"/>
      <c r="AC127" s="42"/>
      <c r="AD127" s="42"/>
      <c r="AE127" s="42"/>
      <c r="AF127" s="42"/>
      <c r="AG127" s="42"/>
      <c r="AH127" s="42"/>
      <c r="AI127" s="42"/>
      <c r="AJ127" s="42"/>
      <c r="AK127" s="42"/>
      <c r="AL127" s="42"/>
    </row>
    <row r="128" spans="1:38" x14ac:dyDescent="0.25">
      <c r="A128" s="42"/>
      <c r="B128" s="142" t="s">
        <v>75</v>
      </c>
      <c r="C128" s="142"/>
      <c r="D128" s="142"/>
      <c r="E128" s="142"/>
      <c r="F128" s="142"/>
      <c r="G128" s="142"/>
      <c r="H128" s="42"/>
      <c r="I128" s="42"/>
      <c r="J128" s="42"/>
      <c r="K128" s="42"/>
      <c r="L128" s="42"/>
      <c r="M128" s="42"/>
      <c r="N128" s="42"/>
      <c r="O128" s="42"/>
      <c r="P128" s="42"/>
      <c r="Q128" s="42"/>
      <c r="R128" s="42"/>
      <c r="S128" s="42"/>
      <c r="T128" s="42"/>
      <c r="U128" s="42"/>
      <c r="V128" s="42"/>
      <c r="W128" s="42"/>
      <c r="X128" s="42"/>
      <c r="Y128" s="42"/>
      <c r="Z128" s="42"/>
      <c r="AA128" s="42"/>
      <c r="AB128" s="42"/>
      <c r="AC128" s="42"/>
      <c r="AD128" s="42"/>
      <c r="AE128" s="42"/>
      <c r="AF128" s="42"/>
      <c r="AG128" s="42"/>
      <c r="AH128" s="42"/>
      <c r="AI128" s="42"/>
      <c r="AJ128" s="42"/>
      <c r="AK128" s="42"/>
      <c r="AL128" s="42"/>
    </row>
    <row r="129" spans="1:38" x14ac:dyDescent="0.25">
      <c r="A129" s="42"/>
      <c r="B129" s="42"/>
      <c r="C129" s="42"/>
      <c r="D129" s="42"/>
      <c r="E129" s="42"/>
      <c r="F129" s="42"/>
      <c r="G129" s="42"/>
      <c r="H129" s="42"/>
      <c r="I129" s="42"/>
      <c r="J129" s="42"/>
      <c r="K129" s="42"/>
      <c r="L129" s="42"/>
      <c r="M129" s="42"/>
      <c r="N129" s="42"/>
      <c r="O129" s="42"/>
      <c r="P129" s="42"/>
      <c r="Q129" s="42"/>
      <c r="R129" s="42"/>
      <c r="S129" s="42"/>
      <c r="T129" s="42"/>
      <c r="U129" s="42"/>
      <c r="V129" s="42"/>
      <c r="W129" s="42"/>
      <c r="X129" s="42"/>
      <c r="Y129" s="42"/>
      <c r="Z129" s="42"/>
      <c r="AA129" s="42"/>
      <c r="AB129" s="42"/>
      <c r="AC129" s="42"/>
      <c r="AD129" s="42"/>
      <c r="AE129" s="42"/>
      <c r="AF129" s="42"/>
      <c r="AG129" s="42"/>
      <c r="AH129" s="42"/>
      <c r="AI129" s="42"/>
      <c r="AJ129" s="42"/>
      <c r="AK129" s="42"/>
      <c r="AL129" s="42"/>
    </row>
    <row r="130" spans="1:38" x14ac:dyDescent="0.25">
      <c r="A130" s="42"/>
      <c r="B130" s="149" t="str">
        <f>SUBSTITUTE(SUBSTITUTE(SUBSTITUTE("AbrasionVolumePerUnitEnergy=("&amp;C122&amp;";"&amp;D122&amp;";"&amp;E122&amp;";"&amp;F122&amp;";"&amp;G122&amp;";"&amp;H122&amp;";"&amp;I122&amp;";"&amp;J122&amp;";"&amp;K122&amp;";"&amp;L122&amp;";"&amp;M122&amp;";"&amp;N122&amp;";"&amp;O122&amp;";"&amp;P122&amp;";"&amp;Q122&amp;";"&amp;R122&amp;";"&amp;S122&amp;";"&amp;T122&amp;";"&amp;U122&amp;";"&amp;V122&amp;";"&amp;W122&amp;";"&amp;X122&amp;";"&amp;Y122&amp;";"&amp;Z122&amp;";"&amp;AA122&amp;";"&amp;AB122&amp;";"&amp;AC122&amp;";"&amp;AD122&amp;";"&amp;AE122&amp;";"&amp;AF122&amp;";"&amp;AG122&amp;";"&amp;AH122&amp;")",",","."),";",","),"E-0","E-")</f>
        <v>AbrasionVolumePerUnitEnergy=(5.68823502424487E-10,4.79860584983703E-10,4.04376897458209E-10,3.50459977797101E-10,3.0193475010212E-10,2.63384152544102E-10,2.20520201413882E-10,1.84126280642958E-10,1.51506544247683E-10,1.19156392451018E-10,9.4354609406918E-11,7.76403643119759E-11,6.25436268068722E-11,5.4456088857702E-11,5.12210736780346E-11,4.98731506865105E-11,5.06819044814313E-11,5.25689966695635E-11,5.60735964475358E-11,6.11957038153354E-11,6.84744879695895E-11,7.95274565004269E-11,9.08500096286301E-11,1.02711731954057E-10,1.1565179267273E-10,1.36679391340544E-10,1.63907435769725E-10,2.03805956318929E-10,2.63384152544102E-10,3.4506828583102E-10,3.96289359509032E-10,4.47510433187092E-10)</v>
      </c>
      <c r="C130" s="149"/>
      <c r="D130" s="149"/>
      <c r="E130" s="149"/>
      <c r="F130" s="149"/>
      <c r="G130" s="149"/>
      <c r="H130" s="149"/>
      <c r="I130" s="149"/>
      <c r="J130" s="149"/>
      <c r="K130" s="149"/>
      <c r="L130" s="149"/>
      <c r="M130" s="149"/>
      <c r="N130" s="149"/>
      <c r="O130" s="149"/>
      <c r="P130" s="149"/>
      <c r="Q130" s="149"/>
      <c r="R130" s="149"/>
      <c r="S130" s="149"/>
      <c r="T130" s="149"/>
      <c r="U130" s="149"/>
      <c r="V130" s="149"/>
      <c r="W130" s="149"/>
      <c r="X130" s="149"/>
      <c r="Y130" s="149"/>
      <c r="Z130" s="149"/>
      <c r="AA130" s="149"/>
      <c r="AB130" s="149"/>
      <c r="AC130" s="149"/>
      <c r="AD130" s="149"/>
      <c r="AE130" s="149"/>
      <c r="AF130" s="149"/>
      <c r="AG130" s="149"/>
      <c r="AH130" s="149"/>
      <c r="AI130" s="149"/>
      <c r="AJ130" s="149"/>
      <c r="AK130" s="149"/>
      <c r="AL130" s="42"/>
    </row>
    <row r="131" spans="1:38" x14ac:dyDescent="0.25">
      <c r="A131" s="42"/>
      <c r="B131" s="149" t="str">
        <f t="shared" ref="B131:B134" si="45">SUBSTITUTE(SUBSTITUTE(SUBSTITUTE("AbrasionVolumePerUnitEnergy=("&amp;C123&amp;";"&amp;D123&amp;";"&amp;E123&amp;";"&amp;F123&amp;";"&amp;G123&amp;";"&amp;H123&amp;";"&amp;I123&amp;";"&amp;J123&amp;";"&amp;K123&amp;";"&amp;L123&amp;";"&amp;M123&amp;";"&amp;N123&amp;";"&amp;O123&amp;";"&amp;P123&amp;";"&amp;Q123&amp;";"&amp;R123&amp;";"&amp;S123&amp;";"&amp;T123&amp;";"&amp;U123&amp;";"&amp;V123&amp;";"&amp;W123&amp;";"&amp;X123&amp;";"&amp;Y123&amp;";"&amp;Z123&amp;";"&amp;AA123&amp;";"&amp;AB123&amp;";"&amp;AC123&amp;";"&amp;AD123&amp;";"&amp;AE123&amp;";"&amp;AF123&amp;";"&amp;AG123&amp;";"&amp;AH123&amp;")",",","."),";",","),"E-0","E-")</f>
        <v>AbrasionVolumePerUnitEnergy=(8.5323525363673E-10,7.19790877475555E-10,6.06565346187313E-10,5.25689966695651E-10,4.52902125153181E-10,3.95076228816153E-10,3.30780302120823E-10,2.76189420964438E-10,2.27259816371524E-10,1.78734588676527E-10,1.41531914110377E-10,1.16460546467964E-10,9.38154402103083E-11,8.1684133286553E-11,7.68316105170519E-11,7.48097260297657E-11,7.60228567221469E-11,7.88534950043453E-11,8.41103946713037E-11,9.17935557230032E-11,1.02711731954384E-10,1.1929118475064E-10,1.36275014442945E-10,1.54067597931085E-10,1.73477689009095E-10,2.05019087010817E-10,2.45861153654588E-10,3.05708934478393E-10,3.95076228816153E-10,5.1760242874653E-10,5.94434039263548E-10,6.71265649780638E-10)</v>
      </c>
      <c r="C131" s="149"/>
      <c r="D131" s="149"/>
      <c r="E131" s="149"/>
      <c r="F131" s="149"/>
      <c r="G131" s="149"/>
      <c r="H131" s="149"/>
      <c r="I131" s="149"/>
      <c r="J131" s="149"/>
      <c r="K131" s="149"/>
      <c r="L131" s="149"/>
      <c r="M131" s="149"/>
      <c r="N131" s="149"/>
      <c r="O131" s="149"/>
      <c r="P131" s="149"/>
      <c r="Q131" s="149"/>
      <c r="R131" s="149"/>
      <c r="S131" s="149"/>
      <c r="T131" s="149"/>
      <c r="U131" s="149"/>
      <c r="V131" s="149"/>
      <c r="W131" s="149"/>
      <c r="X131" s="149"/>
      <c r="Y131" s="149"/>
      <c r="Z131" s="149"/>
      <c r="AA131" s="149"/>
      <c r="AB131" s="149"/>
      <c r="AC131" s="149"/>
      <c r="AD131" s="149"/>
      <c r="AE131" s="149"/>
      <c r="AF131" s="149"/>
      <c r="AG131" s="149"/>
      <c r="AH131" s="149"/>
      <c r="AI131" s="149"/>
      <c r="AJ131" s="149"/>
      <c r="AK131" s="149"/>
      <c r="AL131" s="42"/>
    </row>
    <row r="132" spans="1:38" x14ac:dyDescent="0.25">
      <c r="A132" s="42"/>
      <c r="B132" s="149" t="str">
        <f t="shared" si="45"/>
        <v>AbrasionVolumePerUnitEnergy=(3.58300210463451E-9,3.02262736789114E-9,2.54715789428998E-9,2.20753684171808E-9,1.90187789440307E-9,1.65904884181415E-9,1.38905010501954E-9,1.15980589453341E-9,9.54335157727247E-10,7.50562526184053E-10,5.94336842001029E-10,4.89054315703699E-10,3.93960420983524E-10,3.43017263097714E-10,3.22639999943433E-10,3.14149473629063E-10,3.19243789417673E-10,3.31130526257705E-10,3.53205894674868E-10,3.8546989466917E-10,4.31318736766463E-10,5.00941052543659E-10,5.72261473583799E-10,6.46978105149656E-10,7.28487157766989E-10,8.60939368270037E-10,1.03244799981881E-9,1.28376757872218E-9,1.65904884181415E-9,2.17357473646081E-9,2.49621473640443E-9,2.81885473634734E-9)</v>
      </c>
      <c r="C132" s="149"/>
      <c r="D132" s="149"/>
      <c r="E132" s="149"/>
      <c r="F132" s="149"/>
      <c r="G132" s="149"/>
      <c r="H132" s="149"/>
      <c r="I132" s="149"/>
      <c r="J132" s="149"/>
      <c r="K132" s="149"/>
      <c r="L132" s="149"/>
      <c r="M132" s="149"/>
      <c r="N132" s="149"/>
      <c r="O132" s="149"/>
      <c r="P132" s="149"/>
      <c r="Q132" s="149"/>
      <c r="R132" s="149"/>
      <c r="S132" s="149"/>
      <c r="T132" s="149"/>
      <c r="U132" s="149"/>
      <c r="V132" s="149"/>
      <c r="W132" s="149"/>
      <c r="X132" s="149"/>
      <c r="Y132" s="149"/>
      <c r="Z132" s="149"/>
      <c r="AA132" s="149"/>
      <c r="AB132" s="149"/>
      <c r="AC132" s="149"/>
      <c r="AD132" s="149"/>
      <c r="AE132" s="149"/>
      <c r="AF132" s="149"/>
      <c r="AG132" s="149"/>
      <c r="AH132" s="149"/>
      <c r="AI132" s="149"/>
      <c r="AJ132" s="149"/>
      <c r="AK132" s="149"/>
      <c r="AL132" s="42"/>
    </row>
    <row r="133" spans="1:38" x14ac:dyDescent="0.25">
      <c r="A133" s="42"/>
      <c r="B133" s="149" t="str">
        <f t="shared" si="45"/>
        <v>AbrasionVolumePerUnitEnergy=(6.27858926060729E-10,5.29662980278792E-10,4.46345208100053E-10,3.8683251368673E-10,3.33271088714686E-10,2.90719512209157E-10,2.43406920150575E-10,2.03235851421563E-10,1.67230671301475E-10,1.31523054653471E-10,1.04147215223351E-10,8.56982799552141E-11,6.90347255194759E-11,6.01078213574731E-11,5.65370596926795E-11,5.50492423323337E-11,5.5941932748539E-11,5.8024877053008E-11,6.18932021898723E-11,6.75469081591329E-11,7.55811219049468E-11,8.77812242596705E-11,1.00278890086476E-10,1.13371682857413E-10,1.27654729516624E-10,1.50864680337822E-10,1.80918591016544E-10,2.24957984882431E-10,2.90719512209157E-10,3.80881244245383E-10,4.37418303938095E-10,4.93955363630682E-10)</v>
      </c>
      <c r="C133" s="149"/>
      <c r="D133" s="149"/>
      <c r="E133" s="149"/>
      <c r="F133" s="149"/>
      <c r="G133" s="149"/>
      <c r="H133" s="149"/>
      <c r="I133" s="149"/>
      <c r="J133" s="149"/>
      <c r="K133" s="149"/>
      <c r="L133" s="149"/>
      <c r="M133" s="149"/>
      <c r="N133" s="149"/>
      <c r="O133" s="149"/>
      <c r="P133" s="149"/>
      <c r="Q133" s="149"/>
      <c r="R133" s="149"/>
      <c r="S133" s="149"/>
      <c r="T133" s="149"/>
      <c r="U133" s="149"/>
      <c r="V133" s="149"/>
      <c r="W133" s="149"/>
      <c r="X133" s="149"/>
      <c r="Y133" s="149"/>
      <c r="Z133" s="149"/>
      <c r="AA133" s="149"/>
      <c r="AB133" s="149"/>
      <c r="AC133" s="149"/>
      <c r="AD133" s="149"/>
      <c r="AE133" s="149"/>
      <c r="AF133" s="149"/>
      <c r="AG133" s="149"/>
      <c r="AH133" s="149"/>
      <c r="AI133" s="149"/>
      <c r="AJ133" s="149"/>
      <c r="AK133" s="149"/>
      <c r="AL133" s="42"/>
    </row>
    <row r="134" spans="1:38" x14ac:dyDescent="0.25">
      <c r="A134" s="42"/>
      <c r="B134" s="149" t="str">
        <f t="shared" si="45"/>
        <v>AbrasionVolumePerUnitEnergy=(9.18557608826846E-10,7.74896940147872E-10,6.53003039450377E-10,5.65935967523685E-10,4.87575602789585E-10,4.25322646361997E-10,3.56104324180291E-10,2.97334050629747E-10,2.44658472114058E-10,1.92418228958029E-10,1.52367375871763E-10,1.25376583574478E-10,1.00997803434993E-10,8.79377426459832E-11,8.27137183303901E-11,8.05370415322041E-11,8.18430476111126E-11,8.48903951285507E-11,9.05497548037832E-11,9.88211266368115E-11,1.10575181346937E-10,1.28423931091898E-10,1.46708016196514E-10,1.65862772020396E-10,1.86758869282822E-10,2.20715027334233E-10,2.64683898657204E-10,3.29113531882997E-10,4.25322646361997E-10,5.57229260330995E-10,6.39942978661433E-10,7.22656696991688E-10)</v>
      </c>
      <c r="C134" s="149"/>
      <c r="D134" s="149"/>
      <c r="E134" s="149"/>
      <c r="F134" s="149"/>
      <c r="G134" s="149"/>
      <c r="H134" s="149"/>
      <c r="I134" s="149"/>
      <c r="J134" s="149"/>
      <c r="K134" s="149"/>
      <c r="L134" s="149"/>
      <c r="M134" s="149"/>
      <c r="N134" s="149"/>
      <c r="O134" s="149"/>
      <c r="P134" s="149"/>
      <c r="Q134" s="149"/>
      <c r="R134" s="149"/>
      <c r="S134" s="149"/>
      <c r="T134" s="149"/>
      <c r="U134" s="149"/>
      <c r="V134" s="149"/>
      <c r="W134" s="149"/>
      <c r="X134" s="149"/>
      <c r="Y134" s="149"/>
      <c r="Z134" s="149"/>
      <c r="AA134" s="149"/>
      <c r="AB134" s="149"/>
      <c r="AC134" s="149"/>
      <c r="AD134" s="149"/>
      <c r="AE134" s="149"/>
      <c r="AF134" s="149"/>
      <c r="AG134" s="149"/>
      <c r="AH134" s="149"/>
      <c r="AI134" s="149"/>
      <c r="AJ134" s="149"/>
      <c r="AK134" s="149"/>
      <c r="AL134" s="42"/>
    </row>
    <row r="135" spans="1:38" x14ac:dyDescent="0.25">
      <c r="A135" s="42"/>
      <c r="B135" s="42"/>
      <c r="C135" s="42"/>
      <c r="D135" s="42"/>
      <c r="E135" s="42"/>
      <c r="F135" s="42"/>
      <c r="G135" s="42"/>
      <c r="H135" s="42"/>
      <c r="I135" s="42"/>
      <c r="J135" s="42"/>
      <c r="K135" s="42"/>
      <c r="L135" s="42"/>
      <c r="M135" s="42"/>
      <c r="N135" s="42"/>
      <c r="O135" s="42"/>
      <c r="P135" s="42"/>
      <c r="Q135" s="42"/>
      <c r="R135" s="42"/>
      <c r="S135" s="42"/>
      <c r="T135" s="42"/>
      <c r="U135" s="42"/>
      <c r="V135" s="42"/>
      <c r="W135" s="42"/>
      <c r="X135" s="42"/>
      <c r="Y135" s="42"/>
      <c r="Z135" s="42"/>
      <c r="AA135" s="42"/>
      <c r="AB135" s="42"/>
      <c r="AC135" s="42"/>
      <c r="AD135" s="42"/>
      <c r="AE135" s="42"/>
      <c r="AF135" s="42"/>
      <c r="AG135" s="42"/>
      <c r="AH135" s="42"/>
      <c r="AI135" s="42"/>
      <c r="AJ135" s="42"/>
      <c r="AK135" s="42"/>
      <c r="AL135" s="42"/>
    </row>
    <row r="136" spans="1:38" x14ac:dyDescent="0.25">
      <c r="A136" s="42"/>
      <c r="B136" s="42"/>
      <c r="C136" s="42"/>
      <c r="D136" s="42"/>
      <c r="E136" s="42"/>
      <c r="F136" s="42"/>
      <c r="G136" s="42"/>
      <c r="H136" s="42"/>
      <c r="I136" s="42"/>
      <c r="J136" s="42"/>
      <c r="K136" s="42"/>
      <c r="L136" s="42"/>
      <c r="M136" s="42"/>
      <c r="N136" s="42"/>
      <c r="O136" s="42"/>
      <c r="P136" s="42"/>
      <c r="Q136" s="42"/>
      <c r="R136" s="42"/>
      <c r="S136" s="42"/>
      <c r="T136" s="42"/>
      <c r="U136" s="42"/>
      <c r="V136" s="42"/>
      <c r="W136" s="42"/>
      <c r="X136" s="42"/>
      <c r="Y136" s="42"/>
      <c r="Z136" s="42"/>
      <c r="AA136" s="42"/>
      <c r="AB136" s="42"/>
      <c r="AC136" s="42"/>
      <c r="AD136" s="42"/>
      <c r="AE136" s="42"/>
      <c r="AF136" s="42"/>
      <c r="AG136" s="42"/>
      <c r="AH136" s="42"/>
      <c r="AI136" s="42"/>
      <c r="AJ136" s="42"/>
      <c r="AK136" s="42"/>
      <c r="AL136" s="42"/>
    </row>
    <row r="137" spans="1:38" x14ac:dyDescent="0.25">
      <c r="E137" s="97"/>
    </row>
  </sheetData>
  <mergeCells count="88">
    <mergeCell ref="B132:AK132"/>
    <mergeCell ref="B133:AK133"/>
    <mergeCell ref="B134:AK134"/>
    <mergeCell ref="B110:D110"/>
    <mergeCell ref="B117:C117"/>
    <mergeCell ref="B119:G119"/>
    <mergeCell ref="B128:G128"/>
    <mergeCell ref="B130:AK130"/>
    <mergeCell ref="B131:AK131"/>
    <mergeCell ref="B90:G90"/>
    <mergeCell ref="B92:AK92"/>
    <mergeCell ref="B94:AK94"/>
    <mergeCell ref="B98:G98"/>
    <mergeCell ref="B105:C105"/>
    <mergeCell ref="G105:N105"/>
    <mergeCell ref="AT80:AU80"/>
    <mergeCell ref="AT81:AU81"/>
    <mergeCell ref="AT82:AU82"/>
    <mergeCell ref="B85:E85"/>
    <mergeCell ref="G85:O85"/>
    <mergeCell ref="B88:C88"/>
    <mergeCell ref="G57:I57"/>
    <mergeCell ref="N57:P57"/>
    <mergeCell ref="AO61:AP61"/>
    <mergeCell ref="AO64:AR64"/>
    <mergeCell ref="AS64:AV64"/>
    <mergeCell ref="AO76:AQ76"/>
    <mergeCell ref="AU76:AV76"/>
    <mergeCell ref="AU51:AV51"/>
    <mergeCell ref="AS54:AT54"/>
    <mergeCell ref="AO55:AP55"/>
    <mergeCell ref="AS55:AT55"/>
    <mergeCell ref="AU42:AV42"/>
    <mergeCell ref="AO43:AP43"/>
    <mergeCell ref="AS45:AT45"/>
    <mergeCell ref="B56:C56"/>
    <mergeCell ref="AS56:AT56"/>
    <mergeCell ref="AS47:AT47"/>
    <mergeCell ref="B49:C49"/>
    <mergeCell ref="R49:T49"/>
    <mergeCell ref="B50:C50"/>
    <mergeCell ref="W50:X50"/>
    <mergeCell ref="B51:C51"/>
    <mergeCell ref="W51:X51"/>
    <mergeCell ref="B46:C46"/>
    <mergeCell ref="AS46:AT46"/>
    <mergeCell ref="J42:K42"/>
    <mergeCell ref="N42:O42"/>
    <mergeCell ref="AS36:AT36"/>
    <mergeCell ref="AS37:AT37"/>
    <mergeCell ref="D38:E38"/>
    <mergeCell ref="F38:G38"/>
    <mergeCell ref="S38:U38"/>
    <mergeCell ref="AO38:AQ38"/>
    <mergeCell ref="AS38:AT38"/>
    <mergeCell ref="B30:E30"/>
    <mergeCell ref="B31:E31"/>
    <mergeCell ref="B35:C35"/>
    <mergeCell ref="R35:S35"/>
    <mergeCell ref="U35:V35"/>
    <mergeCell ref="AN35:AO35"/>
    <mergeCell ref="AA24:AC24"/>
    <mergeCell ref="AB27:AC27"/>
    <mergeCell ref="K28:N28"/>
    <mergeCell ref="AB28:AC28"/>
    <mergeCell ref="B29:E29"/>
    <mergeCell ref="AA29:AC29"/>
    <mergeCell ref="C17:D17"/>
    <mergeCell ref="K17:L17"/>
    <mergeCell ref="R18:S18"/>
    <mergeCell ref="AB19:AD19"/>
    <mergeCell ref="AB22:AC22"/>
    <mergeCell ref="AB23:AC23"/>
    <mergeCell ref="AA16:AC16"/>
    <mergeCell ref="B3:C3"/>
    <mergeCell ref="J3:K3"/>
    <mergeCell ref="R3:S3"/>
    <mergeCell ref="AA3:AB3"/>
    <mergeCell ref="C6:D6"/>
    <mergeCell ref="K6:L6"/>
    <mergeCell ref="S6:T6"/>
    <mergeCell ref="V6:W6"/>
    <mergeCell ref="AB6:AD6"/>
    <mergeCell ref="AB9:AC9"/>
    <mergeCell ref="AB10:AC10"/>
    <mergeCell ref="AA11:AC11"/>
    <mergeCell ref="AB14:AC14"/>
    <mergeCell ref="AB15:AC15"/>
  </mergeCells>
  <conditionalFormatting sqref="AD11:BI11 AD16:BI16 AD24:BI24 AD29:BI29">
    <cfRule type="cellIs" dxfId="7" priority="1" operator="notEqual">
      <formula>0</formula>
    </cfRule>
  </conditionalFormatting>
  <pageMargins left="0.7" right="0.7" top="0.75" bottom="0.75" header="0.3" footer="0.3"/>
  <pageSetup paperSize="9" orientation="portrait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BDDE4A-3EF7-43CA-A9C0-C51D031D6435}">
  <dimension ref="B2:L37"/>
  <sheetViews>
    <sheetView workbookViewId="0">
      <selection activeCell="G21" sqref="G21"/>
    </sheetView>
  </sheetViews>
  <sheetFormatPr baseColWidth="10" defaultRowHeight="15" x14ac:dyDescent="0.25"/>
  <cols>
    <col min="7" max="7" width="11.85546875" bestFit="1" customWidth="1"/>
  </cols>
  <sheetData>
    <row r="2" spans="2:8" ht="15.75" thickBot="1" x14ac:dyDescent="0.3"/>
    <row r="3" spans="2:8" ht="15.75" thickBot="1" x14ac:dyDescent="0.3">
      <c r="B3" s="129" t="s">
        <v>52</v>
      </c>
      <c r="C3" s="130"/>
    </row>
    <row r="6" spans="2:8" x14ac:dyDescent="0.25">
      <c r="C6" s="90">
        <v>2022</v>
      </c>
      <c r="D6" s="39" t="s">
        <v>91</v>
      </c>
      <c r="E6" s="90">
        <v>2021</v>
      </c>
      <c r="F6" s="90">
        <v>2022</v>
      </c>
      <c r="G6" s="39" t="s">
        <v>91</v>
      </c>
      <c r="H6" s="90">
        <v>2021</v>
      </c>
    </row>
    <row r="7" spans="2:8" x14ac:dyDescent="0.25">
      <c r="C7" s="7" t="s">
        <v>10</v>
      </c>
      <c r="D7" s="7" t="s">
        <v>10</v>
      </c>
      <c r="E7" s="7" t="s">
        <v>10</v>
      </c>
      <c r="F7" s="9" t="s">
        <v>11</v>
      </c>
      <c r="G7" s="9" t="s">
        <v>11</v>
      </c>
      <c r="H7" s="9" t="s">
        <v>11</v>
      </c>
    </row>
    <row r="8" spans="2:8" x14ac:dyDescent="0.25">
      <c r="B8" s="20" t="s">
        <v>3</v>
      </c>
      <c r="C8" s="35">
        <v>2.0032429908779363E-10</v>
      </c>
      <c r="D8" s="96">
        <f>E8/C8</f>
        <v>0.91525024191555726</v>
      </c>
      <c r="E8" s="35">
        <v>1.8334686320166756E-10</v>
      </c>
      <c r="F8" s="35">
        <v>2.9191428002810989E-10</v>
      </c>
      <c r="G8" s="96">
        <f>H8/F8</f>
        <v>1.001843247899423</v>
      </c>
      <c r="H8" s="90">
        <v>2.9245235041158329E-10</v>
      </c>
    </row>
    <row r="9" spans="2:8" x14ac:dyDescent="0.25">
      <c r="B9" s="20" t="s">
        <v>4</v>
      </c>
      <c r="C9" s="35">
        <v>3.125184073132506E-10</v>
      </c>
      <c r="D9" s="96">
        <f t="shared" ref="D9:D14" si="0">E9/C9</f>
        <v>0.93868064810859808</v>
      </c>
      <c r="E9" s="35">
        <v>2.9335498112266889E-10</v>
      </c>
      <c r="F9" s="35">
        <v>4.7007130439309162E-10</v>
      </c>
      <c r="G9" s="96">
        <f t="shared" ref="G9:G14" si="1">H9/F9</f>
        <v>1.026538683960144</v>
      </c>
      <c r="H9" s="90">
        <v>4.8254637817911259E-10</v>
      </c>
    </row>
    <row r="10" spans="2:8" x14ac:dyDescent="0.25">
      <c r="B10" s="20" t="s">
        <v>5</v>
      </c>
      <c r="C10" s="35">
        <v>4.8754821733736441E-10</v>
      </c>
      <c r="D10" s="96">
        <f t="shared" si="0"/>
        <v>0.96271087270017563</v>
      </c>
      <c r="E10" s="35">
        <v>4.6936796979626899E-10</v>
      </c>
      <c r="F10" s="35">
        <v>7.5695862221109772E-10</v>
      </c>
      <c r="G10" s="96">
        <f t="shared" si="1"/>
        <v>1.051842862519764</v>
      </c>
      <c r="H10" s="90">
        <v>7.962015239955377E-10</v>
      </c>
    </row>
    <row r="11" spans="2:8" x14ac:dyDescent="0.25">
      <c r="B11" s="20" t="s">
        <v>6</v>
      </c>
      <c r="C11" s="35">
        <v>7.6060564327201935E-10</v>
      </c>
      <c r="D11" s="96">
        <f t="shared" si="0"/>
        <v>0.98735627104130363</v>
      </c>
      <c r="E11" s="35">
        <v>7.5098875167403305E-10</v>
      </c>
      <c r="F11" s="35">
        <v>1.2189349794059544E-9</v>
      </c>
      <c r="G11" s="96">
        <f t="shared" si="1"/>
        <v>1.077770789080873</v>
      </c>
      <c r="H11" s="90">
        <v>1.3137325145926331E-9</v>
      </c>
    </row>
    <row r="12" spans="2:8" x14ac:dyDescent="0.25">
      <c r="B12" s="20" t="s">
        <v>7</v>
      </c>
      <c r="C12" s="35">
        <v>1.1865922671950381E-9</v>
      </c>
      <c r="D12" s="96">
        <f t="shared" si="0"/>
        <v>1.0126325915799597</v>
      </c>
      <c r="E12" s="35">
        <v>1.2015820026784515E-9</v>
      </c>
      <c r="F12" s="35">
        <v>1.9628582599129699E-9</v>
      </c>
      <c r="G12" s="96">
        <f t="shared" si="1"/>
        <v>1.1043378390317165</v>
      </c>
      <c r="H12" s="90">
        <v>2.1676586490778445E-9</v>
      </c>
    </row>
    <row r="13" spans="2:8" x14ac:dyDescent="0.25">
      <c r="B13" s="31" t="s">
        <v>9</v>
      </c>
      <c r="C13" s="35">
        <v>1.361350459272382E-10</v>
      </c>
      <c r="D13" s="96">
        <f t="shared" si="0"/>
        <v>1.3468013468013464</v>
      </c>
      <c r="E13" s="35">
        <v>1.8334686320166756E-10</v>
      </c>
      <c r="F13" s="35">
        <v>1.8716950426322623E-10</v>
      </c>
      <c r="G13" s="96">
        <f t="shared" si="1"/>
        <v>1.5625000000015619</v>
      </c>
      <c r="H13" s="90">
        <v>2.9245235041158329E-10</v>
      </c>
    </row>
    <row r="14" spans="2:8" x14ac:dyDescent="0.25">
      <c r="B14" s="33" t="s">
        <v>8</v>
      </c>
      <c r="C14" s="35">
        <v>2.1781607348358109E-10</v>
      </c>
      <c r="D14" s="96">
        <f t="shared" si="0"/>
        <v>1.3468013468013502</v>
      </c>
      <c r="E14" s="35">
        <v>2.9335498112266889E-10</v>
      </c>
      <c r="F14" s="35">
        <v>3.0882968203463205E-10</v>
      </c>
      <c r="G14" s="96">
        <f t="shared" si="1"/>
        <v>1.5625</v>
      </c>
      <c r="H14" s="90">
        <v>4.8254637817911259E-10</v>
      </c>
    </row>
    <row r="24" spans="2:12" ht="15.75" thickBot="1" x14ac:dyDescent="0.3"/>
    <row r="25" spans="2:12" ht="15.75" thickBot="1" x14ac:dyDescent="0.3">
      <c r="B25" s="129" t="s">
        <v>0</v>
      </c>
      <c r="C25" s="130"/>
    </row>
    <row r="28" spans="2:12" ht="15.75" thickBot="1" x14ac:dyDescent="0.3">
      <c r="C28" s="90">
        <v>2022</v>
      </c>
      <c r="D28" s="90">
        <v>2022</v>
      </c>
      <c r="E28" s="90">
        <v>2022</v>
      </c>
      <c r="F28" s="90">
        <v>2022</v>
      </c>
      <c r="G28" s="90">
        <v>2022</v>
      </c>
      <c r="H28" s="90">
        <v>2021</v>
      </c>
      <c r="I28" s="90">
        <v>2021</v>
      </c>
      <c r="J28" s="90">
        <v>2021</v>
      </c>
      <c r="K28" s="90">
        <v>2021</v>
      </c>
      <c r="L28" s="90">
        <v>2021</v>
      </c>
    </row>
    <row r="29" spans="2:12" ht="15.75" thickBot="1" x14ac:dyDescent="0.3">
      <c r="C29" s="126" t="s">
        <v>2</v>
      </c>
      <c r="D29" s="127"/>
      <c r="E29" s="126" t="s">
        <v>14</v>
      </c>
      <c r="F29" s="131"/>
      <c r="G29" s="128" t="s">
        <v>57</v>
      </c>
      <c r="H29" s="131" t="s">
        <v>2</v>
      </c>
      <c r="I29" s="127"/>
      <c r="J29" s="126" t="s">
        <v>14</v>
      </c>
      <c r="K29" s="127"/>
      <c r="L29" s="128" t="s">
        <v>57</v>
      </c>
    </row>
    <row r="30" spans="2:12" x14ac:dyDescent="0.25">
      <c r="C30" s="7" t="s">
        <v>10</v>
      </c>
      <c r="D30" s="9" t="s">
        <v>11</v>
      </c>
      <c r="E30" s="7" t="s">
        <v>10</v>
      </c>
      <c r="F30" s="91" t="s">
        <v>11</v>
      </c>
      <c r="G30" s="128"/>
      <c r="H30" s="93" t="s">
        <v>10</v>
      </c>
      <c r="I30" s="9" t="s">
        <v>11</v>
      </c>
      <c r="J30" s="7" t="s">
        <v>10</v>
      </c>
      <c r="K30" s="9" t="s">
        <v>11</v>
      </c>
      <c r="L30" s="128"/>
    </row>
    <row r="31" spans="2:12" x14ac:dyDescent="0.25">
      <c r="B31" s="20" t="s">
        <v>3</v>
      </c>
      <c r="C31" s="52">
        <v>3.2663000000000002</v>
      </c>
      <c r="D31" s="53">
        <v>3.4041000000000001</v>
      </c>
      <c r="E31" s="52">
        <v>2.2825000000000002</v>
      </c>
      <c r="F31" s="92">
        <v>2.3711000000000002</v>
      </c>
      <c r="G31" s="95">
        <f>AVERAGE(C31:F31)</f>
        <v>2.8310000000000004</v>
      </c>
      <c r="H31" s="94">
        <v>3.2814999999999999</v>
      </c>
      <c r="I31" s="53">
        <v>3.4199000000000002</v>
      </c>
      <c r="J31" s="52">
        <v>2.2930999999999999</v>
      </c>
      <c r="K31" s="53">
        <v>2.3820999999999999</v>
      </c>
      <c r="L31" s="95">
        <f>AVERAGE(H31:K31)</f>
        <v>2.8441499999999995</v>
      </c>
    </row>
    <row r="32" spans="2:12" x14ac:dyDescent="0.25">
      <c r="B32" s="20" t="s">
        <v>4</v>
      </c>
      <c r="C32" s="52">
        <v>3.3780000000000001</v>
      </c>
      <c r="D32" s="53">
        <v>3.5205000000000002</v>
      </c>
      <c r="E32" s="52">
        <v>2.3605</v>
      </c>
      <c r="F32" s="92">
        <v>2.4521999999999999</v>
      </c>
      <c r="G32" s="95">
        <f t="shared" ref="G32:G37" si="2">AVERAGE(C32:F32)</f>
        <v>2.9278</v>
      </c>
      <c r="H32" s="94">
        <v>3.3898000000000001</v>
      </c>
      <c r="I32" s="53">
        <v>3.5327999999999999</v>
      </c>
      <c r="J32" s="52">
        <v>2.3687999999999998</v>
      </c>
      <c r="K32" s="53">
        <v>2.4607999999999999</v>
      </c>
      <c r="L32" s="95">
        <f t="shared" ref="L32:L37" si="3">AVERAGE(H32:K32)</f>
        <v>2.9380499999999996</v>
      </c>
    </row>
    <row r="33" spans="2:12" x14ac:dyDescent="0.25">
      <c r="B33" s="20" t="s">
        <v>5</v>
      </c>
      <c r="C33" s="52">
        <v>3.4935999999999998</v>
      </c>
      <c r="D33" s="53">
        <v>3.6408999999999998</v>
      </c>
      <c r="E33" s="52">
        <v>2.4413</v>
      </c>
      <c r="F33" s="92">
        <v>2.536</v>
      </c>
      <c r="G33" s="95">
        <f t="shared" si="2"/>
        <v>3.0279499999999997</v>
      </c>
      <c r="H33" s="94">
        <v>3.5017</v>
      </c>
      <c r="I33" s="53">
        <v>3.6494</v>
      </c>
      <c r="J33" s="52">
        <v>2.4468999999999999</v>
      </c>
      <c r="K33" s="53">
        <v>2.5419999999999998</v>
      </c>
      <c r="L33" s="95">
        <f t="shared" si="3"/>
        <v>3.0349999999999997</v>
      </c>
    </row>
    <row r="34" spans="2:12" x14ac:dyDescent="0.25">
      <c r="B34" s="20" t="s">
        <v>6</v>
      </c>
      <c r="C34" s="52">
        <v>3.613</v>
      </c>
      <c r="D34" s="53">
        <v>3.7654000000000001</v>
      </c>
      <c r="E34" s="52">
        <v>2.5247999999999999</v>
      </c>
      <c r="F34" s="92">
        <v>2.6227999999999998</v>
      </c>
      <c r="G34" s="95">
        <f t="shared" si="2"/>
        <v>3.1315</v>
      </c>
      <c r="H34" s="94">
        <v>3.6172</v>
      </c>
      <c r="I34" s="53">
        <v>3.7698</v>
      </c>
      <c r="J34" s="52">
        <v>2.5276999999999998</v>
      </c>
      <c r="K34" s="53">
        <v>2.6257999999999999</v>
      </c>
      <c r="L34" s="95">
        <f t="shared" si="3"/>
        <v>3.1351249999999999</v>
      </c>
    </row>
    <row r="35" spans="2:12" x14ac:dyDescent="0.25">
      <c r="B35" s="20" t="s">
        <v>7</v>
      </c>
      <c r="C35" s="52">
        <v>3.7366000000000001</v>
      </c>
      <c r="D35" s="53">
        <v>3.8942000000000001</v>
      </c>
      <c r="E35" s="52">
        <v>2.6111</v>
      </c>
      <c r="F35" s="92">
        <v>2.7124999999999999</v>
      </c>
      <c r="G35" s="95">
        <f t="shared" si="2"/>
        <v>3.2386000000000004</v>
      </c>
      <c r="H35" s="94">
        <v>3.7366000000000001</v>
      </c>
      <c r="I35" s="53">
        <v>3.8942000000000001</v>
      </c>
      <c r="J35" s="52">
        <v>2.6111</v>
      </c>
      <c r="K35" s="53">
        <v>2.7124999999999999</v>
      </c>
      <c r="L35" s="95">
        <f t="shared" si="3"/>
        <v>3.2386000000000004</v>
      </c>
    </row>
    <row r="36" spans="2:12" x14ac:dyDescent="0.25">
      <c r="B36" s="31" t="s">
        <v>9</v>
      </c>
      <c r="C36" s="52">
        <v>3.1166999999999998</v>
      </c>
      <c r="D36" s="53">
        <v>3.2482000000000002</v>
      </c>
      <c r="E36" s="52">
        <v>2.1779999999999999</v>
      </c>
      <c r="F36" s="92">
        <v>2.2625000000000002</v>
      </c>
      <c r="G36" s="95">
        <f t="shared" si="2"/>
        <v>2.7013499999999997</v>
      </c>
      <c r="H36" s="94">
        <v>3.0956999999999999</v>
      </c>
      <c r="I36" s="53">
        <v>3.2263000000000002</v>
      </c>
      <c r="J36" s="52">
        <v>2.1633</v>
      </c>
      <c r="K36" s="53">
        <v>2.2473000000000001</v>
      </c>
      <c r="L36" s="95">
        <f t="shared" si="3"/>
        <v>2.6831500000000004</v>
      </c>
    </row>
    <row r="37" spans="2:12" x14ac:dyDescent="0.25">
      <c r="B37" s="33" t="s">
        <v>8</v>
      </c>
      <c r="C37" s="52">
        <v>3.0230000000000001</v>
      </c>
      <c r="D37" s="53">
        <v>3.1505000000000001</v>
      </c>
      <c r="E37" s="52">
        <v>2.1124999999999998</v>
      </c>
      <c r="F37" s="92">
        <v>2.1945000000000001</v>
      </c>
      <c r="G37" s="95">
        <f t="shared" si="2"/>
        <v>2.6201250000000003</v>
      </c>
      <c r="H37" s="94">
        <v>2.9910000000000001</v>
      </c>
      <c r="I37" s="53">
        <v>3.1172</v>
      </c>
      <c r="J37" s="52">
        <v>2.0901000000000001</v>
      </c>
      <c r="K37" s="53">
        <v>2.1711999999999998</v>
      </c>
      <c r="L37" s="95">
        <f t="shared" si="3"/>
        <v>2.5923749999999997</v>
      </c>
    </row>
  </sheetData>
  <mergeCells count="8">
    <mergeCell ref="J29:K29"/>
    <mergeCell ref="L29:L30"/>
    <mergeCell ref="B3:C3"/>
    <mergeCell ref="B25:C25"/>
    <mergeCell ref="C29:D29"/>
    <mergeCell ref="E29:F29"/>
    <mergeCell ref="G29:G30"/>
    <mergeCell ref="H29:I29"/>
  </mergeCells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5DF70A-0F44-436C-B0DC-952BB9A87FD1}">
  <dimension ref="B2:L37"/>
  <sheetViews>
    <sheetView workbookViewId="0">
      <selection activeCell="G18" sqref="G18"/>
    </sheetView>
  </sheetViews>
  <sheetFormatPr baseColWidth="10" defaultRowHeight="15" x14ac:dyDescent="0.25"/>
  <cols>
    <col min="7" max="7" width="11.85546875" bestFit="1" customWidth="1"/>
  </cols>
  <sheetData>
    <row r="2" spans="2:8" ht="15.75" thickBot="1" x14ac:dyDescent="0.3"/>
    <row r="3" spans="2:8" ht="15.75" thickBot="1" x14ac:dyDescent="0.3">
      <c r="B3" s="129" t="s">
        <v>52</v>
      </c>
      <c r="C3" s="130"/>
    </row>
    <row r="6" spans="2:8" x14ac:dyDescent="0.25">
      <c r="C6" s="90">
        <v>2022</v>
      </c>
      <c r="D6" s="39" t="s">
        <v>91</v>
      </c>
      <c r="E6" s="90">
        <v>2021</v>
      </c>
      <c r="F6" s="90">
        <v>2022</v>
      </c>
      <c r="G6" s="39" t="s">
        <v>91</v>
      </c>
      <c r="H6" s="90">
        <v>2021</v>
      </c>
    </row>
    <row r="7" spans="2:8" x14ac:dyDescent="0.25">
      <c r="C7" s="7" t="s">
        <v>10</v>
      </c>
      <c r="D7" s="7" t="s">
        <v>10</v>
      </c>
      <c r="E7" s="7" t="s">
        <v>10</v>
      </c>
      <c r="F7" s="9" t="s">
        <v>11</v>
      </c>
      <c r="G7" s="9" t="s">
        <v>11</v>
      </c>
      <c r="H7" s="9" t="s">
        <v>11</v>
      </c>
    </row>
    <row r="8" spans="2:8" x14ac:dyDescent="0.25">
      <c r="B8" s="20" t="s">
        <v>3</v>
      </c>
      <c r="C8" s="35">
        <v>1.8211299917072146E-10</v>
      </c>
      <c r="D8" s="96">
        <f>E8/C8</f>
        <v>1.0067752661071132</v>
      </c>
      <c r="E8" s="35">
        <v>1.8334686320166756E-10</v>
      </c>
      <c r="F8" s="35">
        <v>2.6537661820737265E-10</v>
      </c>
      <c r="G8" s="96">
        <f>H8/F8</f>
        <v>1.1020275726893654</v>
      </c>
      <c r="H8" s="90">
        <v>2.9245235041158329E-10</v>
      </c>
    </row>
    <row r="9" spans="2:8" x14ac:dyDescent="0.25">
      <c r="B9" s="20" t="s">
        <v>4</v>
      </c>
      <c r="C9" s="35">
        <v>2.8410764301204595E-10</v>
      </c>
      <c r="D9" s="96">
        <f t="shared" ref="D9:D12" si="0">E9/C9</f>
        <v>1.0325487129194579</v>
      </c>
      <c r="E9" s="35">
        <v>2.9335498112266889E-10</v>
      </c>
      <c r="F9" s="35">
        <v>4.2733754944826509E-10</v>
      </c>
      <c r="G9" s="96">
        <f t="shared" ref="G9:G12" si="1">H9/F9</f>
        <v>1.1291925523561586</v>
      </c>
      <c r="H9" s="90">
        <v>4.8254637817911259E-10</v>
      </c>
    </row>
    <row r="10" spans="2:8" x14ac:dyDescent="0.25">
      <c r="B10" s="20" t="s">
        <v>5</v>
      </c>
      <c r="C10" s="35">
        <v>4.4322565212487695E-10</v>
      </c>
      <c r="D10" s="96">
        <f t="shared" si="0"/>
        <v>1.0589819599701926</v>
      </c>
      <c r="E10" s="35">
        <v>4.6936796979626899E-10</v>
      </c>
      <c r="F10" s="35">
        <v>6.8814420201008865E-10</v>
      </c>
      <c r="G10" s="96">
        <f t="shared" si="1"/>
        <v>1.1570271487717407</v>
      </c>
      <c r="H10" s="90">
        <v>7.962015239955377E-10</v>
      </c>
    </row>
    <row r="11" spans="2:8" x14ac:dyDescent="0.25">
      <c r="B11" s="20" t="s">
        <v>6</v>
      </c>
      <c r="C11" s="35">
        <v>6.9145967570183567E-10</v>
      </c>
      <c r="D11" s="96">
        <f t="shared" si="0"/>
        <v>1.0860918981454342</v>
      </c>
      <c r="E11" s="35">
        <v>7.5098875167403305E-10</v>
      </c>
      <c r="F11" s="35">
        <v>1.1081227085508676E-9</v>
      </c>
      <c r="G11" s="96">
        <f t="shared" si="1"/>
        <v>1.1855478679889602</v>
      </c>
      <c r="H11" s="90">
        <v>1.3137325145926331E-9</v>
      </c>
    </row>
    <row r="12" spans="2:8" x14ac:dyDescent="0.25">
      <c r="B12" s="20" t="s">
        <v>7</v>
      </c>
      <c r="C12" s="35">
        <v>1.07872024290458E-9</v>
      </c>
      <c r="D12" s="96">
        <f t="shared" si="0"/>
        <v>1.1138958507379557</v>
      </c>
      <c r="E12" s="35">
        <v>1.2015820026784515E-9</v>
      </c>
      <c r="F12" s="35">
        <v>1.7844165999208817E-9</v>
      </c>
      <c r="G12" s="96">
        <f t="shared" si="1"/>
        <v>1.2147716229348882</v>
      </c>
      <c r="H12" s="90">
        <v>2.1676586490778445E-9</v>
      </c>
    </row>
    <row r="13" spans="2:8" x14ac:dyDescent="0.25">
      <c r="B13" s="31" t="s">
        <v>9</v>
      </c>
      <c r="C13" s="35">
        <v>1.2375913266112561E-10</v>
      </c>
      <c r="D13" s="96">
        <f t="shared" ref="D13:D14" si="2">E13/C13</f>
        <v>1.4814814814814814</v>
      </c>
      <c r="E13" s="35">
        <v>1.8334686320166756E-10</v>
      </c>
      <c r="F13" s="35">
        <v>1.7015409478475098E-10</v>
      </c>
      <c r="G13" s="96">
        <f t="shared" ref="G13:G14" si="3">H13/F13</f>
        <v>1.7187500000017193</v>
      </c>
      <c r="H13" s="90">
        <v>2.9245235041158329E-10</v>
      </c>
    </row>
    <row r="14" spans="2:8" x14ac:dyDescent="0.25">
      <c r="B14" s="33" t="s">
        <v>8</v>
      </c>
      <c r="C14" s="35">
        <v>1.9801461225780099E-10</v>
      </c>
      <c r="D14" s="96">
        <f t="shared" si="2"/>
        <v>1.4814814814814854</v>
      </c>
      <c r="E14" s="35">
        <v>2.9335498112266889E-10</v>
      </c>
      <c r="F14" s="35">
        <v>2.8075425639512005E-10</v>
      </c>
      <c r="G14" s="96">
        <f t="shared" si="3"/>
        <v>1.71875</v>
      </c>
      <c r="H14" s="90">
        <v>4.8254637817911259E-10</v>
      </c>
    </row>
    <row r="24" spans="2:12" ht="15.75" thickBot="1" x14ac:dyDescent="0.3"/>
    <row r="25" spans="2:12" ht="15.75" thickBot="1" x14ac:dyDescent="0.3">
      <c r="B25" s="129" t="s">
        <v>0</v>
      </c>
      <c r="C25" s="130"/>
    </row>
    <row r="28" spans="2:12" ht="15.75" thickBot="1" x14ac:dyDescent="0.3">
      <c r="C28" s="90">
        <v>2022</v>
      </c>
      <c r="D28" s="90">
        <v>2022</v>
      </c>
      <c r="E28" s="90">
        <v>2022</v>
      </c>
      <c r="F28" s="90">
        <v>2022</v>
      </c>
      <c r="G28" s="90">
        <v>2022</v>
      </c>
      <c r="H28" s="90">
        <v>2021</v>
      </c>
      <c r="I28" s="90">
        <v>2021</v>
      </c>
      <c r="J28" s="90">
        <v>2021</v>
      </c>
      <c r="K28" s="90">
        <v>2021</v>
      </c>
      <c r="L28" s="90">
        <v>2021</v>
      </c>
    </row>
    <row r="29" spans="2:12" ht="15.75" thickBot="1" x14ac:dyDescent="0.3">
      <c r="C29" s="126" t="s">
        <v>2</v>
      </c>
      <c r="D29" s="127"/>
      <c r="E29" s="126" t="s">
        <v>14</v>
      </c>
      <c r="F29" s="131"/>
      <c r="G29" s="128" t="s">
        <v>57</v>
      </c>
      <c r="H29" s="131" t="s">
        <v>2</v>
      </c>
      <c r="I29" s="127"/>
      <c r="J29" s="126" t="s">
        <v>14</v>
      </c>
      <c r="K29" s="127"/>
      <c r="L29" s="128" t="s">
        <v>57</v>
      </c>
    </row>
    <row r="30" spans="2:12" x14ac:dyDescent="0.25">
      <c r="C30" s="7" t="s">
        <v>10</v>
      </c>
      <c r="D30" s="9" t="s">
        <v>11</v>
      </c>
      <c r="E30" s="7" t="s">
        <v>10</v>
      </c>
      <c r="F30" s="91" t="s">
        <v>11</v>
      </c>
      <c r="G30" s="128"/>
      <c r="H30" s="93" t="s">
        <v>10</v>
      </c>
      <c r="I30" s="9" t="s">
        <v>11</v>
      </c>
      <c r="J30" s="7" t="s">
        <v>10</v>
      </c>
      <c r="K30" s="9" t="s">
        <v>11</v>
      </c>
      <c r="L30" s="128"/>
    </row>
    <row r="31" spans="2:12" x14ac:dyDescent="0.25">
      <c r="B31" s="20" t="s">
        <v>3</v>
      </c>
      <c r="C31" s="52">
        <v>3.2663000000000002</v>
      </c>
      <c r="D31" s="53">
        <v>3.4041000000000001</v>
      </c>
      <c r="E31" s="52">
        <v>2.2825000000000002</v>
      </c>
      <c r="F31" s="92">
        <v>2.3711000000000002</v>
      </c>
      <c r="G31" s="95">
        <f>AVERAGE(C31:F31)</f>
        <v>2.8310000000000004</v>
      </c>
      <c r="H31" s="94">
        <v>3.2814999999999999</v>
      </c>
      <c r="I31" s="53">
        <v>3.4199000000000002</v>
      </c>
      <c r="J31" s="52">
        <v>2.2930999999999999</v>
      </c>
      <c r="K31" s="53">
        <v>2.3820999999999999</v>
      </c>
      <c r="L31" s="95">
        <f>AVERAGE(H31:K31)</f>
        <v>2.8441499999999995</v>
      </c>
    </row>
    <row r="32" spans="2:12" x14ac:dyDescent="0.25">
      <c r="B32" s="20" t="s">
        <v>4</v>
      </c>
      <c r="C32" s="52">
        <v>3.3780000000000001</v>
      </c>
      <c r="D32" s="53">
        <v>3.5205000000000002</v>
      </c>
      <c r="E32" s="52">
        <v>2.3605</v>
      </c>
      <c r="F32" s="92">
        <v>2.4521999999999999</v>
      </c>
      <c r="G32" s="95">
        <f t="shared" ref="G32:G37" si="4">AVERAGE(C32:F32)</f>
        <v>2.9278</v>
      </c>
      <c r="H32" s="94">
        <v>3.3898000000000001</v>
      </c>
      <c r="I32" s="53">
        <v>3.5327999999999999</v>
      </c>
      <c r="J32" s="52">
        <v>2.3687999999999998</v>
      </c>
      <c r="K32" s="53">
        <v>2.4607999999999999</v>
      </c>
      <c r="L32" s="95">
        <f t="shared" ref="L32:L37" si="5">AVERAGE(H32:K32)</f>
        <v>2.9380499999999996</v>
      </c>
    </row>
    <row r="33" spans="2:12" x14ac:dyDescent="0.25">
      <c r="B33" s="20" t="s">
        <v>5</v>
      </c>
      <c r="C33" s="52">
        <v>3.4935999999999998</v>
      </c>
      <c r="D33" s="53">
        <v>3.6408999999999998</v>
      </c>
      <c r="E33" s="52">
        <v>2.4413</v>
      </c>
      <c r="F33" s="92">
        <v>2.536</v>
      </c>
      <c r="G33" s="95">
        <f t="shared" si="4"/>
        <v>3.0279499999999997</v>
      </c>
      <c r="H33" s="94">
        <v>3.5017</v>
      </c>
      <c r="I33" s="53">
        <v>3.6494</v>
      </c>
      <c r="J33" s="52">
        <v>2.4468999999999999</v>
      </c>
      <c r="K33" s="53">
        <v>2.5419999999999998</v>
      </c>
      <c r="L33" s="95">
        <f t="shared" si="5"/>
        <v>3.0349999999999997</v>
      </c>
    </row>
    <row r="34" spans="2:12" x14ac:dyDescent="0.25">
      <c r="B34" s="20" t="s">
        <v>6</v>
      </c>
      <c r="C34" s="52">
        <v>3.613</v>
      </c>
      <c r="D34" s="53">
        <v>3.7654000000000001</v>
      </c>
      <c r="E34" s="52">
        <v>2.5247999999999999</v>
      </c>
      <c r="F34" s="92">
        <v>2.6227999999999998</v>
      </c>
      <c r="G34" s="95">
        <f t="shared" si="4"/>
        <v>3.1315</v>
      </c>
      <c r="H34" s="94">
        <v>3.6172</v>
      </c>
      <c r="I34" s="53">
        <v>3.7698</v>
      </c>
      <c r="J34" s="52">
        <v>2.5276999999999998</v>
      </c>
      <c r="K34" s="53">
        <v>2.6257999999999999</v>
      </c>
      <c r="L34" s="95">
        <f t="shared" si="5"/>
        <v>3.1351249999999999</v>
      </c>
    </row>
    <row r="35" spans="2:12" x14ac:dyDescent="0.25">
      <c r="B35" s="20" t="s">
        <v>7</v>
      </c>
      <c r="C35" s="52">
        <v>3.7366000000000001</v>
      </c>
      <c r="D35" s="53">
        <v>3.8942000000000001</v>
      </c>
      <c r="E35" s="52">
        <v>2.6111</v>
      </c>
      <c r="F35" s="92">
        <v>2.7124999999999999</v>
      </c>
      <c r="G35" s="95">
        <f t="shared" si="4"/>
        <v>3.2386000000000004</v>
      </c>
      <c r="H35" s="94">
        <v>3.7366000000000001</v>
      </c>
      <c r="I35" s="53">
        <v>3.8942000000000001</v>
      </c>
      <c r="J35" s="52">
        <v>2.6111</v>
      </c>
      <c r="K35" s="53">
        <v>2.7124999999999999</v>
      </c>
      <c r="L35" s="95">
        <f t="shared" si="5"/>
        <v>3.2386000000000004</v>
      </c>
    </row>
    <row r="36" spans="2:12" x14ac:dyDescent="0.25">
      <c r="B36" s="31" t="s">
        <v>9</v>
      </c>
      <c r="C36" s="52">
        <v>3.1166999999999998</v>
      </c>
      <c r="D36" s="53">
        <v>3.2482000000000002</v>
      </c>
      <c r="E36" s="52">
        <v>2.1779999999999999</v>
      </c>
      <c r="F36" s="92">
        <v>2.2625000000000002</v>
      </c>
      <c r="G36" s="95">
        <f t="shared" si="4"/>
        <v>2.7013499999999997</v>
      </c>
      <c r="H36" s="94">
        <v>3.0956999999999999</v>
      </c>
      <c r="I36" s="53">
        <v>3.2263000000000002</v>
      </c>
      <c r="J36" s="52">
        <v>2.1633</v>
      </c>
      <c r="K36" s="53">
        <v>2.2473000000000001</v>
      </c>
      <c r="L36" s="95">
        <f t="shared" si="5"/>
        <v>2.6831500000000004</v>
      </c>
    </row>
    <row r="37" spans="2:12" x14ac:dyDescent="0.25">
      <c r="B37" s="33" t="s">
        <v>8</v>
      </c>
      <c r="C37" s="52">
        <v>3.0230000000000001</v>
      </c>
      <c r="D37" s="53">
        <v>3.1505000000000001</v>
      </c>
      <c r="E37" s="52">
        <v>2.1124999999999998</v>
      </c>
      <c r="F37" s="92">
        <v>2.1945000000000001</v>
      </c>
      <c r="G37" s="95">
        <f t="shared" si="4"/>
        <v>2.6201250000000003</v>
      </c>
      <c r="H37" s="94">
        <v>2.9910000000000001</v>
      </c>
      <c r="I37" s="53">
        <v>3.1172</v>
      </c>
      <c r="J37" s="52">
        <v>2.0901000000000001</v>
      </c>
      <c r="K37" s="53">
        <v>2.1711999999999998</v>
      </c>
      <c r="L37" s="95">
        <f t="shared" si="5"/>
        <v>2.5923749999999997</v>
      </c>
    </row>
  </sheetData>
  <mergeCells count="8">
    <mergeCell ref="J29:K29"/>
    <mergeCell ref="L29:L30"/>
    <mergeCell ref="B3:C3"/>
    <mergeCell ref="B25:C25"/>
    <mergeCell ref="C29:D29"/>
    <mergeCell ref="E29:F29"/>
    <mergeCell ref="G29:G30"/>
    <mergeCell ref="H29:I29"/>
  </mergeCells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4F59C8-3BFF-4549-8474-6F5D7546CADC}">
  <dimension ref="B2:L37"/>
  <sheetViews>
    <sheetView workbookViewId="0">
      <selection activeCell="A13" sqref="A13"/>
    </sheetView>
  </sheetViews>
  <sheetFormatPr baseColWidth="10" defaultRowHeight="15" x14ac:dyDescent="0.25"/>
  <cols>
    <col min="7" max="7" width="11.85546875" bestFit="1" customWidth="1"/>
  </cols>
  <sheetData>
    <row r="2" spans="2:8" ht="15.75" thickBot="1" x14ac:dyDescent="0.3"/>
    <row r="3" spans="2:8" ht="15.75" thickBot="1" x14ac:dyDescent="0.3">
      <c r="B3" s="129" t="s">
        <v>52</v>
      </c>
      <c r="C3" s="130"/>
    </row>
    <row r="6" spans="2:8" x14ac:dyDescent="0.25">
      <c r="C6" s="90">
        <v>2022</v>
      </c>
      <c r="D6" s="39" t="s">
        <v>91</v>
      </c>
      <c r="E6" s="90">
        <v>2021</v>
      </c>
      <c r="F6" s="90">
        <v>2022</v>
      </c>
      <c r="G6" s="39" t="s">
        <v>91</v>
      </c>
      <c r="H6" s="90">
        <v>2021</v>
      </c>
    </row>
    <row r="7" spans="2:8" x14ac:dyDescent="0.25">
      <c r="C7" s="7" t="s">
        <v>10</v>
      </c>
      <c r="D7" s="7" t="s">
        <v>10</v>
      </c>
      <c r="E7" s="7" t="s">
        <v>10</v>
      </c>
      <c r="F7" s="9" t="s">
        <v>11</v>
      </c>
      <c r="G7" s="9" t="s">
        <v>11</v>
      </c>
      <c r="H7" s="9" t="s">
        <v>11</v>
      </c>
    </row>
    <row r="8" spans="2:8" x14ac:dyDescent="0.25">
      <c r="B8" s="20" t="s">
        <v>3</v>
      </c>
      <c r="C8" s="35">
        <v>1.6501217688150084E-10</v>
      </c>
      <c r="D8" s="96">
        <f>E8/C8</f>
        <v>1.1111111111111109</v>
      </c>
      <c r="E8" s="35">
        <v>1.8334686320166756E-10</v>
      </c>
      <c r="F8" s="35">
        <v>2.3396188032926667E-10</v>
      </c>
      <c r="G8" s="96">
        <f>H8/F8</f>
        <v>1.2499999999999998</v>
      </c>
      <c r="H8" s="90">
        <v>2.9245235041158329E-10</v>
      </c>
    </row>
    <row r="9" spans="2:8" x14ac:dyDescent="0.25">
      <c r="B9" s="20" t="s">
        <v>4</v>
      </c>
      <c r="C9" s="35">
        <v>2.6401948301040193E-10</v>
      </c>
      <c r="D9" s="96">
        <f t="shared" ref="D9:D12" si="0">E9/C9</f>
        <v>1.1111111111111114</v>
      </c>
      <c r="E9" s="35">
        <v>2.9335498112266889E-10</v>
      </c>
      <c r="F9" s="35">
        <v>3.8603710254328994E-10</v>
      </c>
      <c r="G9" s="96">
        <f t="shared" ref="G9:G12" si="1">H9/F9</f>
        <v>1.2500000000000004</v>
      </c>
      <c r="H9" s="90">
        <v>4.8254637817911259E-10</v>
      </c>
    </row>
    <row r="10" spans="2:8" x14ac:dyDescent="0.25">
      <c r="B10" s="20" t="s">
        <v>5</v>
      </c>
      <c r="C10" s="35">
        <v>4.2243117281664206E-10</v>
      </c>
      <c r="D10" s="96">
        <f t="shared" si="0"/>
        <v>1.1111111111111112</v>
      </c>
      <c r="E10" s="35">
        <v>4.6936796979626899E-10</v>
      </c>
      <c r="F10" s="35">
        <v>6.3696121919643001E-10</v>
      </c>
      <c r="G10" s="96">
        <f t="shared" si="1"/>
        <v>1.2500000000000002</v>
      </c>
      <c r="H10" s="90">
        <v>7.962015239955377E-10</v>
      </c>
    </row>
    <row r="11" spans="2:8" x14ac:dyDescent="0.25">
      <c r="B11" s="20" t="s">
        <v>6</v>
      </c>
      <c r="C11" s="35">
        <v>6.7588987650662986E-10</v>
      </c>
      <c r="D11" s="96">
        <f t="shared" si="0"/>
        <v>1.1111111111111109</v>
      </c>
      <c r="E11" s="35">
        <v>7.5098875167403305E-10</v>
      </c>
      <c r="F11" s="35">
        <v>1.0509860116741064E-9</v>
      </c>
      <c r="G11" s="96">
        <f t="shared" si="1"/>
        <v>1.2500000000000002</v>
      </c>
      <c r="H11" s="90">
        <v>1.3137325145926331E-9</v>
      </c>
    </row>
    <row r="12" spans="2:8" x14ac:dyDescent="0.25">
      <c r="B12" s="20" t="s">
        <v>7</v>
      </c>
      <c r="C12" s="35">
        <v>1.0814238024106061E-9</v>
      </c>
      <c r="D12" s="96">
        <f t="shared" si="0"/>
        <v>1.1111111111111114</v>
      </c>
      <c r="E12" s="35">
        <v>1.2015820026784515E-9</v>
      </c>
      <c r="F12" s="35">
        <v>1.7341269192622757E-9</v>
      </c>
      <c r="G12" s="96">
        <f t="shared" si="1"/>
        <v>1.25</v>
      </c>
      <c r="H12" s="90">
        <v>2.1676586490778445E-9</v>
      </c>
    </row>
    <row r="13" spans="2:8" x14ac:dyDescent="0.25">
      <c r="B13" s="31" t="s">
        <v>9</v>
      </c>
      <c r="C13" s="35">
        <v>1.2375913266112561E-10</v>
      </c>
      <c r="D13" s="96">
        <f t="shared" ref="D13:D14" si="2">E13/C13</f>
        <v>1.4814814814814814</v>
      </c>
      <c r="E13" s="35">
        <v>1.8334686320166756E-10</v>
      </c>
      <c r="F13" s="35">
        <v>1.7015409478475098E-10</v>
      </c>
      <c r="G13" s="96">
        <f t="shared" ref="G13:G14" si="3">H13/F13</f>
        <v>1.7187500000017193</v>
      </c>
      <c r="H13" s="90">
        <v>2.9245235041158329E-10</v>
      </c>
    </row>
    <row r="14" spans="2:8" x14ac:dyDescent="0.25">
      <c r="B14" s="33" t="s">
        <v>8</v>
      </c>
      <c r="C14" s="35">
        <v>1.9801461225780099E-10</v>
      </c>
      <c r="D14" s="96">
        <f t="shared" si="2"/>
        <v>1.4814814814814854</v>
      </c>
      <c r="E14" s="35">
        <v>2.9335498112266889E-10</v>
      </c>
      <c r="F14" s="35">
        <v>2.8075425639512005E-10</v>
      </c>
      <c r="G14" s="96">
        <f t="shared" si="3"/>
        <v>1.71875</v>
      </c>
      <c r="H14" s="90">
        <v>4.8254637817911259E-10</v>
      </c>
    </row>
    <row r="24" spans="2:12" ht="15.75" thickBot="1" x14ac:dyDescent="0.3"/>
    <row r="25" spans="2:12" ht="15.75" thickBot="1" x14ac:dyDescent="0.3">
      <c r="B25" s="129" t="s">
        <v>0</v>
      </c>
      <c r="C25" s="130"/>
    </row>
    <row r="28" spans="2:12" ht="15.75" thickBot="1" x14ac:dyDescent="0.3">
      <c r="C28" s="90">
        <v>2022</v>
      </c>
      <c r="D28" s="90">
        <v>2022</v>
      </c>
      <c r="E28" s="90">
        <v>2022</v>
      </c>
      <c r="F28" s="90">
        <v>2022</v>
      </c>
      <c r="G28" s="90">
        <v>2022</v>
      </c>
      <c r="H28" s="90">
        <v>2021</v>
      </c>
      <c r="I28" s="90">
        <v>2021</v>
      </c>
      <c r="J28" s="90">
        <v>2021</v>
      </c>
      <c r="K28" s="90">
        <v>2021</v>
      </c>
      <c r="L28" s="90">
        <v>2021</v>
      </c>
    </row>
    <row r="29" spans="2:12" ht="15.75" thickBot="1" x14ac:dyDescent="0.3">
      <c r="C29" s="126" t="s">
        <v>2</v>
      </c>
      <c r="D29" s="127"/>
      <c r="E29" s="126" t="s">
        <v>14</v>
      </c>
      <c r="F29" s="131"/>
      <c r="G29" s="128" t="s">
        <v>57</v>
      </c>
      <c r="H29" s="131" t="s">
        <v>2</v>
      </c>
      <c r="I29" s="127"/>
      <c r="J29" s="126" t="s">
        <v>14</v>
      </c>
      <c r="K29" s="127"/>
      <c r="L29" s="128" t="s">
        <v>57</v>
      </c>
    </row>
    <row r="30" spans="2:12" x14ac:dyDescent="0.25">
      <c r="C30" s="7" t="s">
        <v>10</v>
      </c>
      <c r="D30" s="9" t="s">
        <v>11</v>
      </c>
      <c r="E30" s="7" t="s">
        <v>10</v>
      </c>
      <c r="F30" s="91" t="s">
        <v>11</v>
      </c>
      <c r="G30" s="128"/>
      <c r="H30" s="93" t="s">
        <v>10</v>
      </c>
      <c r="I30" s="9" t="s">
        <v>11</v>
      </c>
      <c r="J30" s="7" t="s">
        <v>10</v>
      </c>
      <c r="K30" s="9" t="s">
        <v>11</v>
      </c>
      <c r="L30" s="128"/>
    </row>
    <row r="31" spans="2:12" x14ac:dyDescent="0.25">
      <c r="B31" s="20" t="s">
        <v>3</v>
      </c>
      <c r="C31" s="52">
        <v>3.2663000000000002</v>
      </c>
      <c r="D31" s="53">
        <v>3.4041000000000001</v>
      </c>
      <c r="E31" s="52">
        <v>2.2825000000000002</v>
      </c>
      <c r="F31" s="92">
        <v>2.3711000000000002</v>
      </c>
      <c r="G31" s="95">
        <f>AVERAGE(C31:F31)</f>
        <v>2.8310000000000004</v>
      </c>
      <c r="H31" s="94">
        <v>3.2814999999999999</v>
      </c>
      <c r="I31" s="53">
        <v>3.4199000000000002</v>
      </c>
      <c r="J31" s="52">
        <v>2.2930999999999999</v>
      </c>
      <c r="K31" s="53">
        <v>2.3820999999999999</v>
      </c>
      <c r="L31" s="95">
        <f>AVERAGE(H31:K31)</f>
        <v>2.8441499999999995</v>
      </c>
    </row>
    <row r="32" spans="2:12" x14ac:dyDescent="0.25">
      <c r="B32" s="20" t="s">
        <v>4</v>
      </c>
      <c r="C32" s="52">
        <v>3.3780000000000001</v>
      </c>
      <c r="D32" s="53">
        <v>3.5205000000000002</v>
      </c>
      <c r="E32" s="52">
        <v>2.3605</v>
      </c>
      <c r="F32" s="92">
        <v>2.4521999999999999</v>
      </c>
      <c r="G32" s="95">
        <f t="shared" ref="G32:G37" si="4">AVERAGE(C32:F32)</f>
        <v>2.9278</v>
      </c>
      <c r="H32" s="94">
        <v>3.3898000000000001</v>
      </c>
      <c r="I32" s="53">
        <v>3.5327999999999999</v>
      </c>
      <c r="J32" s="52">
        <v>2.3687999999999998</v>
      </c>
      <c r="K32" s="53">
        <v>2.4607999999999999</v>
      </c>
      <c r="L32" s="95">
        <f t="shared" ref="L32:L37" si="5">AVERAGE(H32:K32)</f>
        <v>2.9380499999999996</v>
      </c>
    </row>
    <row r="33" spans="2:12" x14ac:dyDescent="0.25">
      <c r="B33" s="20" t="s">
        <v>5</v>
      </c>
      <c r="C33" s="52">
        <v>3.4935999999999998</v>
      </c>
      <c r="D33" s="53">
        <v>3.6408999999999998</v>
      </c>
      <c r="E33" s="52">
        <v>2.4413</v>
      </c>
      <c r="F33" s="92">
        <v>2.536</v>
      </c>
      <c r="G33" s="95">
        <f t="shared" si="4"/>
        <v>3.0279499999999997</v>
      </c>
      <c r="H33" s="94">
        <v>3.5017</v>
      </c>
      <c r="I33" s="53">
        <v>3.6494</v>
      </c>
      <c r="J33" s="52">
        <v>2.4468999999999999</v>
      </c>
      <c r="K33" s="53">
        <v>2.5419999999999998</v>
      </c>
      <c r="L33" s="95">
        <f t="shared" si="5"/>
        <v>3.0349999999999997</v>
      </c>
    </row>
    <row r="34" spans="2:12" x14ac:dyDescent="0.25">
      <c r="B34" s="20" t="s">
        <v>6</v>
      </c>
      <c r="C34" s="52">
        <v>3.613</v>
      </c>
      <c r="D34" s="53">
        <v>3.7654000000000001</v>
      </c>
      <c r="E34" s="52">
        <v>2.5247999999999999</v>
      </c>
      <c r="F34" s="92">
        <v>2.6227999999999998</v>
      </c>
      <c r="G34" s="95">
        <f t="shared" si="4"/>
        <v>3.1315</v>
      </c>
      <c r="H34" s="94">
        <v>3.6172</v>
      </c>
      <c r="I34" s="53">
        <v>3.7698</v>
      </c>
      <c r="J34" s="52">
        <v>2.5276999999999998</v>
      </c>
      <c r="K34" s="53">
        <v>2.6257999999999999</v>
      </c>
      <c r="L34" s="95">
        <f t="shared" si="5"/>
        <v>3.1351249999999999</v>
      </c>
    </row>
    <row r="35" spans="2:12" x14ac:dyDescent="0.25">
      <c r="B35" s="20" t="s">
        <v>7</v>
      </c>
      <c r="C35" s="52">
        <v>3.7366000000000001</v>
      </c>
      <c r="D35" s="53">
        <v>3.8942000000000001</v>
      </c>
      <c r="E35" s="52">
        <v>2.6111</v>
      </c>
      <c r="F35" s="92">
        <v>2.7124999999999999</v>
      </c>
      <c r="G35" s="95">
        <f t="shared" si="4"/>
        <v>3.2386000000000004</v>
      </c>
      <c r="H35" s="94">
        <v>3.7366000000000001</v>
      </c>
      <c r="I35" s="53">
        <v>3.8942000000000001</v>
      </c>
      <c r="J35" s="52">
        <v>2.6111</v>
      </c>
      <c r="K35" s="53">
        <v>2.7124999999999999</v>
      </c>
      <c r="L35" s="95">
        <f t="shared" si="5"/>
        <v>3.2386000000000004</v>
      </c>
    </row>
    <row r="36" spans="2:12" x14ac:dyDescent="0.25">
      <c r="B36" s="31" t="s">
        <v>9</v>
      </c>
      <c r="C36" s="52">
        <v>3.1166999999999998</v>
      </c>
      <c r="D36" s="53">
        <v>3.2482000000000002</v>
      </c>
      <c r="E36" s="52">
        <v>2.1779999999999999</v>
      </c>
      <c r="F36" s="92">
        <v>2.2625000000000002</v>
      </c>
      <c r="G36" s="95">
        <f t="shared" si="4"/>
        <v>2.7013499999999997</v>
      </c>
      <c r="H36" s="94">
        <v>3.0956999999999999</v>
      </c>
      <c r="I36" s="53">
        <v>3.2263000000000002</v>
      </c>
      <c r="J36" s="52">
        <v>2.1633</v>
      </c>
      <c r="K36" s="53">
        <v>2.2473000000000001</v>
      </c>
      <c r="L36" s="95">
        <f t="shared" si="5"/>
        <v>2.6831500000000004</v>
      </c>
    </row>
    <row r="37" spans="2:12" x14ac:dyDescent="0.25">
      <c r="B37" s="33" t="s">
        <v>8</v>
      </c>
      <c r="C37" s="52">
        <v>3.0230000000000001</v>
      </c>
      <c r="D37" s="53">
        <v>3.1505000000000001</v>
      </c>
      <c r="E37" s="52">
        <v>2.1124999999999998</v>
      </c>
      <c r="F37" s="92">
        <v>2.1945000000000001</v>
      </c>
      <c r="G37" s="95">
        <f t="shared" si="4"/>
        <v>2.6201250000000003</v>
      </c>
      <c r="H37" s="94">
        <v>2.9910000000000001</v>
      </c>
      <c r="I37" s="53">
        <v>3.1172</v>
      </c>
      <c r="J37" s="52">
        <v>2.0901000000000001</v>
      </c>
      <c r="K37" s="53">
        <v>2.1711999999999998</v>
      </c>
      <c r="L37" s="95">
        <f t="shared" si="5"/>
        <v>2.5923749999999997</v>
      </c>
    </row>
  </sheetData>
  <mergeCells count="8">
    <mergeCell ref="L29:L30"/>
    <mergeCell ref="B3:C3"/>
    <mergeCell ref="B25:C25"/>
    <mergeCell ref="C29:D29"/>
    <mergeCell ref="E29:F29"/>
    <mergeCell ref="H29:I29"/>
    <mergeCell ref="J29:K29"/>
    <mergeCell ref="G29:G30"/>
  </mergeCells>
  <pageMargins left="0.7" right="0.7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0AC590-09A6-4A29-8C20-6E6643335E45}">
  <dimension ref="A1:CB137"/>
  <sheetViews>
    <sheetView topLeftCell="AN58" zoomScaleNormal="100" workbookViewId="0">
      <selection activeCell="F51" sqref="F51"/>
    </sheetView>
  </sheetViews>
  <sheetFormatPr baseColWidth="10" defaultColWidth="11.7109375" defaultRowHeight="15" x14ac:dyDescent="0.25"/>
  <cols>
    <col min="1" max="1" width="11.7109375" style="5"/>
    <col min="2" max="2" width="14.140625" style="5" bestFit="1" customWidth="1"/>
    <col min="3" max="3" width="12.85546875" style="5" bestFit="1" customWidth="1"/>
    <col min="4" max="16384" width="11.7109375" style="5"/>
  </cols>
  <sheetData>
    <row r="1" spans="1:80" x14ac:dyDescent="0.25">
      <c r="A1" s="1"/>
      <c r="B1" s="1"/>
      <c r="C1" s="1"/>
      <c r="D1" s="1"/>
      <c r="E1" s="1"/>
      <c r="F1" s="1"/>
      <c r="G1" s="1"/>
      <c r="H1" s="1"/>
      <c r="I1" s="2"/>
      <c r="J1" s="2"/>
      <c r="K1" s="2"/>
      <c r="L1" s="2"/>
      <c r="M1" s="2"/>
      <c r="N1" s="2"/>
      <c r="O1" s="2"/>
      <c r="P1" s="2"/>
      <c r="Q1" s="3"/>
      <c r="R1" s="3"/>
      <c r="S1" s="3"/>
      <c r="T1" s="3"/>
      <c r="U1" s="3"/>
      <c r="V1" s="3"/>
      <c r="W1" s="3"/>
      <c r="X1" s="3"/>
      <c r="Y1" s="3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</row>
    <row r="2" spans="1:80" ht="15.75" thickBot="1" x14ac:dyDescent="0.3">
      <c r="A2" s="1"/>
      <c r="B2" s="1"/>
      <c r="C2" s="1"/>
      <c r="D2" s="1"/>
      <c r="E2" s="1"/>
      <c r="F2" s="1"/>
      <c r="G2" s="1"/>
      <c r="H2" s="1"/>
      <c r="I2" s="2"/>
      <c r="J2" s="2"/>
      <c r="K2" s="2"/>
      <c r="L2" s="2"/>
      <c r="M2" s="2"/>
      <c r="N2" s="2"/>
      <c r="O2" s="2"/>
      <c r="P2" s="2"/>
      <c r="Q2" s="3"/>
      <c r="R2" s="3"/>
      <c r="S2" s="3"/>
      <c r="T2" s="3"/>
      <c r="U2" s="3"/>
      <c r="V2" s="3"/>
      <c r="W2" s="3"/>
      <c r="X2" s="3"/>
      <c r="Y2" s="3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</row>
    <row r="3" spans="1:80" ht="15.75" thickBot="1" x14ac:dyDescent="0.3">
      <c r="A3" s="1"/>
      <c r="B3" s="129" t="s">
        <v>0</v>
      </c>
      <c r="C3" s="130"/>
      <c r="D3" s="1"/>
      <c r="E3" s="1"/>
      <c r="F3" s="1"/>
      <c r="G3" s="1"/>
      <c r="H3" s="1"/>
      <c r="I3" s="2"/>
      <c r="J3" s="129" t="s">
        <v>18</v>
      </c>
      <c r="K3" s="130"/>
      <c r="L3" s="2"/>
      <c r="M3" s="2"/>
      <c r="N3" s="2"/>
      <c r="O3" s="2"/>
      <c r="P3" s="2"/>
      <c r="Q3" s="3"/>
      <c r="R3" s="129" t="s">
        <v>32</v>
      </c>
      <c r="S3" s="130"/>
      <c r="T3" s="3"/>
      <c r="U3" s="3"/>
      <c r="V3" s="3"/>
      <c r="W3" s="3"/>
      <c r="X3" s="3"/>
      <c r="Y3" s="3"/>
      <c r="Z3" s="4"/>
      <c r="AA3" s="129" t="s">
        <v>47</v>
      </c>
      <c r="AB3" s="130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</row>
    <row r="4" spans="1:80" x14ac:dyDescent="0.25">
      <c r="A4" s="1"/>
      <c r="B4" s="1"/>
      <c r="C4" s="1"/>
      <c r="D4" s="1"/>
      <c r="E4" s="1"/>
      <c r="F4" s="1"/>
      <c r="G4" s="1"/>
      <c r="H4" s="1"/>
      <c r="I4" s="2"/>
      <c r="J4" s="2"/>
      <c r="K4" s="2"/>
      <c r="L4" s="2"/>
      <c r="M4" s="2"/>
      <c r="N4" s="2"/>
      <c r="O4" s="2"/>
      <c r="P4" s="2"/>
      <c r="Q4" s="3"/>
      <c r="R4" s="3"/>
      <c r="S4" s="3"/>
      <c r="T4" s="3"/>
      <c r="U4" s="3"/>
      <c r="V4" s="3"/>
      <c r="W4" s="3"/>
      <c r="X4" s="3"/>
      <c r="Y4" s="3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</row>
    <row r="5" spans="1:80" ht="15.75" thickBot="1" x14ac:dyDescent="0.3">
      <c r="A5" s="1"/>
      <c r="B5" s="1"/>
      <c r="C5" s="1"/>
      <c r="D5" s="1"/>
      <c r="E5" s="1"/>
      <c r="F5" s="1"/>
      <c r="G5" s="1"/>
      <c r="H5" s="1"/>
      <c r="I5" s="2"/>
      <c r="J5" s="2"/>
      <c r="K5" s="2"/>
      <c r="L5" s="2"/>
      <c r="M5" s="2"/>
      <c r="N5" s="2"/>
      <c r="O5" s="2"/>
      <c r="P5" s="2"/>
      <c r="Q5" s="3"/>
      <c r="R5" s="3"/>
      <c r="S5" s="3"/>
      <c r="T5" s="3"/>
      <c r="U5" s="3"/>
      <c r="V5" s="3"/>
      <c r="W5" s="3"/>
      <c r="X5" s="3"/>
      <c r="Y5" s="3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</row>
    <row r="6" spans="1:80" ht="15.75" thickBot="1" x14ac:dyDescent="0.3">
      <c r="A6" s="1"/>
      <c r="B6" s="6" t="s">
        <v>1</v>
      </c>
      <c r="C6" s="126" t="s">
        <v>2</v>
      </c>
      <c r="D6" s="127"/>
      <c r="E6" s="1"/>
      <c r="F6" s="1"/>
      <c r="G6" s="1"/>
      <c r="H6" s="1"/>
      <c r="I6" s="2"/>
      <c r="J6" s="6" t="s">
        <v>1</v>
      </c>
      <c r="K6" s="126" t="s">
        <v>19</v>
      </c>
      <c r="L6" s="127"/>
      <c r="M6" s="2"/>
      <c r="N6" s="2"/>
      <c r="O6" s="2"/>
      <c r="P6" s="2"/>
      <c r="Q6" s="3"/>
      <c r="R6" s="6" t="s">
        <v>1</v>
      </c>
      <c r="S6" s="126" t="s">
        <v>33</v>
      </c>
      <c r="T6" s="127"/>
      <c r="U6" s="3"/>
      <c r="V6" s="132" t="s">
        <v>40</v>
      </c>
      <c r="W6" s="134"/>
      <c r="X6" s="3"/>
      <c r="Y6" s="3"/>
      <c r="Z6" s="4"/>
      <c r="AA6" s="6" t="s">
        <v>1</v>
      </c>
      <c r="AB6" s="126" t="s">
        <v>48</v>
      </c>
      <c r="AC6" s="131"/>
      <c r="AD6" s="127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</row>
    <row r="7" spans="1:80" x14ac:dyDescent="0.25">
      <c r="A7" s="1"/>
      <c r="B7" s="1"/>
      <c r="C7" s="1"/>
      <c r="D7" s="1"/>
      <c r="E7" s="1"/>
      <c r="F7" s="1"/>
      <c r="G7" s="1"/>
      <c r="H7" s="1"/>
      <c r="I7" s="2"/>
      <c r="J7" s="2"/>
      <c r="K7" s="2"/>
      <c r="L7" s="2"/>
      <c r="M7" s="2"/>
      <c r="N7" s="2"/>
      <c r="O7" s="2"/>
      <c r="P7" s="2"/>
      <c r="Q7" s="3"/>
      <c r="R7" s="3"/>
      <c r="S7" s="3"/>
      <c r="T7" s="3"/>
      <c r="U7" s="3"/>
      <c r="V7" s="3"/>
      <c r="W7" s="3"/>
      <c r="X7" s="3"/>
      <c r="Y7" s="3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</row>
    <row r="8" spans="1:80" x14ac:dyDescent="0.25">
      <c r="A8" s="1"/>
      <c r="B8" s="1"/>
      <c r="C8" s="7" t="s">
        <v>10</v>
      </c>
      <c r="D8" s="1"/>
      <c r="E8" s="8" t="s">
        <v>13</v>
      </c>
      <c r="F8" s="9" t="s">
        <v>11</v>
      </c>
      <c r="G8" s="1"/>
      <c r="H8" s="1"/>
      <c r="I8" s="2"/>
      <c r="J8" s="2"/>
      <c r="K8" s="7" t="s">
        <v>10</v>
      </c>
      <c r="L8" s="2"/>
      <c r="M8" s="8" t="s">
        <v>13</v>
      </c>
      <c r="N8" s="9" t="s">
        <v>11</v>
      </c>
      <c r="O8" s="2"/>
      <c r="P8" s="2"/>
      <c r="Q8" s="3"/>
      <c r="R8" s="3"/>
      <c r="S8" s="10" t="s">
        <v>35</v>
      </c>
      <c r="T8" s="11" t="s">
        <v>36</v>
      </c>
      <c r="U8" s="8" t="s">
        <v>34</v>
      </c>
      <c r="V8" s="12" t="s">
        <v>37</v>
      </c>
      <c r="W8" s="13" t="s">
        <v>38</v>
      </c>
      <c r="X8" s="14" t="s">
        <v>39</v>
      </c>
      <c r="Y8" s="3"/>
      <c r="Z8" s="4"/>
      <c r="AA8" s="4"/>
      <c r="AB8" s="4"/>
      <c r="AC8" s="4"/>
      <c r="AD8" s="39">
        <v>1</v>
      </c>
      <c r="AE8" s="39">
        <v>2</v>
      </c>
      <c r="AF8" s="39">
        <v>3</v>
      </c>
      <c r="AG8" s="39">
        <v>4</v>
      </c>
      <c r="AH8" s="39">
        <v>5</v>
      </c>
      <c r="AI8" s="39">
        <v>6</v>
      </c>
      <c r="AJ8" s="39">
        <v>7</v>
      </c>
      <c r="AK8" s="39">
        <v>8</v>
      </c>
      <c r="AL8" s="39">
        <v>9</v>
      </c>
      <c r="AM8" s="39">
        <v>10</v>
      </c>
      <c r="AN8" s="39">
        <v>11</v>
      </c>
      <c r="AO8" s="39">
        <v>12</v>
      </c>
      <c r="AP8" s="39">
        <v>13</v>
      </c>
      <c r="AQ8" s="39">
        <v>14</v>
      </c>
      <c r="AR8" s="39">
        <v>15</v>
      </c>
      <c r="AS8" s="39">
        <v>16</v>
      </c>
      <c r="AT8" s="39">
        <v>17</v>
      </c>
      <c r="AU8" s="39">
        <v>18</v>
      </c>
      <c r="AV8" s="39">
        <v>19</v>
      </c>
      <c r="AW8" s="39">
        <v>20</v>
      </c>
      <c r="AX8" s="39">
        <v>21</v>
      </c>
      <c r="AY8" s="39">
        <v>22</v>
      </c>
      <c r="AZ8" s="39">
        <v>23</v>
      </c>
      <c r="BA8" s="39">
        <v>24</v>
      </c>
      <c r="BB8" s="39">
        <v>25</v>
      </c>
      <c r="BC8" s="39">
        <v>26</v>
      </c>
      <c r="BD8" s="39">
        <v>27</v>
      </c>
      <c r="BE8" s="39">
        <v>28</v>
      </c>
      <c r="BF8" s="39">
        <v>29</v>
      </c>
      <c r="BG8" s="39">
        <v>30</v>
      </c>
      <c r="BH8" s="39">
        <v>31</v>
      </c>
      <c r="BI8" s="39">
        <v>32</v>
      </c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</row>
    <row r="9" spans="1:80" x14ac:dyDescent="0.25">
      <c r="A9" s="1"/>
      <c r="B9" s="20" t="s">
        <v>3</v>
      </c>
      <c r="C9" s="104">
        <f t="shared" ref="C9:C11" si="0">C10/1.03375</f>
        <v>3.2669319781344144</v>
      </c>
      <c r="D9" s="6" t="s">
        <v>12</v>
      </c>
      <c r="E9" s="15">
        <f t="shared" ref="E9:E15" si="1">C9/F9</f>
        <v>0.95952000000000004</v>
      </c>
      <c r="F9" s="100">
        <v>3.4047565221510903</v>
      </c>
      <c r="G9" s="39" t="s">
        <v>12</v>
      </c>
      <c r="H9" s="1"/>
      <c r="I9" s="2"/>
      <c r="J9" s="20" t="s">
        <v>3</v>
      </c>
      <c r="K9" s="101">
        <v>0.56799999999999995</v>
      </c>
      <c r="L9" s="6" t="s">
        <v>12</v>
      </c>
      <c r="M9" s="15">
        <f>K9/N9</f>
        <v>0.65858410249182919</v>
      </c>
      <c r="N9" s="102">
        <v>0.86245628743679992</v>
      </c>
      <c r="O9" s="39" t="s">
        <v>12</v>
      </c>
      <c r="P9" s="2"/>
      <c r="Q9" s="3"/>
      <c r="R9" s="20" t="s">
        <v>3</v>
      </c>
      <c r="S9" s="56">
        <v>274</v>
      </c>
      <c r="T9" s="57">
        <v>0.7</v>
      </c>
      <c r="U9" s="56">
        <v>386</v>
      </c>
      <c r="V9" s="57">
        <v>1.1759999999999999</v>
      </c>
      <c r="W9" s="56">
        <v>680</v>
      </c>
      <c r="X9" s="57">
        <v>0.7</v>
      </c>
      <c r="Y9" s="3"/>
      <c r="Z9" s="4"/>
      <c r="AA9" s="16" t="s">
        <v>10</v>
      </c>
      <c r="AB9" s="132" t="s">
        <v>26</v>
      </c>
      <c r="AC9" s="134"/>
      <c r="AD9" s="57">
        <v>0.999</v>
      </c>
      <c r="AE9" s="57">
        <v>1</v>
      </c>
      <c r="AF9" s="57">
        <v>0.998</v>
      </c>
      <c r="AG9" s="57">
        <v>0.996</v>
      </c>
      <c r="AH9" s="57">
        <v>0.99399999999999999</v>
      </c>
      <c r="AI9" s="57">
        <v>0.99199999999999999</v>
      </c>
      <c r="AJ9" s="57">
        <v>0.99</v>
      </c>
      <c r="AK9" s="57">
        <v>0.98799999999999999</v>
      </c>
      <c r="AL9" s="57">
        <v>0.98699999999999999</v>
      </c>
      <c r="AM9" s="57">
        <v>0.98599999999999999</v>
      </c>
      <c r="AN9" s="57">
        <v>0.98599999999999999</v>
      </c>
      <c r="AO9" s="57">
        <v>0.98599999999999999</v>
      </c>
      <c r="AP9" s="57">
        <v>0.98499999999999999</v>
      </c>
      <c r="AQ9" s="57">
        <v>0.98499999999999999</v>
      </c>
      <c r="AR9" s="57">
        <v>0.98499999999999999</v>
      </c>
      <c r="AS9" s="57">
        <v>0.98499999999999999</v>
      </c>
      <c r="AT9" s="57">
        <v>0.98399999999999999</v>
      </c>
      <c r="AU9" s="57">
        <v>0.98399999999999999</v>
      </c>
      <c r="AV9" s="57">
        <v>0.98399999999999999</v>
      </c>
      <c r="AW9" s="57">
        <v>0.98299999999999998</v>
      </c>
      <c r="AX9" s="57">
        <v>0.98299999999999998</v>
      </c>
      <c r="AY9" s="57">
        <v>0.98199999999999998</v>
      </c>
      <c r="AZ9" s="57">
        <v>0.98099999999999998</v>
      </c>
      <c r="BA9" s="57">
        <v>0.98</v>
      </c>
      <c r="BB9" s="57">
        <v>0.97799999999999998</v>
      </c>
      <c r="BC9" s="57">
        <v>0.97599999999999998</v>
      </c>
      <c r="BD9" s="57">
        <v>0.97399999999999998</v>
      </c>
      <c r="BE9" s="57">
        <v>0.97</v>
      </c>
      <c r="BF9" s="57">
        <v>0.96</v>
      </c>
      <c r="BG9" s="57">
        <v>0.94</v>
      </c>
      <c r="BH9" s="57">
        <v>0.88</v>
      </c>
      <c r="BI9" s="57">
        <v>0.8</v>
      </c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</row>
    <row r="10" spans="1:80" x14ac:dyDescent="0.25">
      <c r="A10" s="1"/>
      <c r="B10" s="20" t="s">
        <v>4</v>
      </c>
      <c r="C10" s="104">
        <f t="shared" si="0"/>
        <v>3.3771909323964509</v>
      </c>
      <c r="D10" s="17">
        <f>C10/C9-1</f>
        <v>3.3749999999999947E-2</v>
      </c>
      <c r="E10" s="15">
        <f t="shared" si="1"/>
        <v>0.95952000000000004</v>
      </c>
      <c r="F10" s="100">
        <v>3.5196670547736897</v>
      </c>
      <c r="G10" s="18">
        <f>F10/F9-1</f>
        <v>3.3749999999999947E-2</v>
      </c>
      <c r="H10" s="1"/>
      <c r="I10" s="2"/>
      <c r="J10" s="20" t="s">
        <v>4</v>
      </c>
      <c r="K10" s="101">
        <v>0.63616000000000006</v>
      </c>
      <c r="L10" s="17">
        <f>K10/K9-1</f>
        <v>0.12000000000000011</v>
      </c>
      <c r="M10" s="15">
        <f t="shared" ref="M10:M15" si="2">K10/N10</f>
        <v>0.70220871344088809</v>
      </c>
      <c r="N10" s="102">
        <v>0.90594147839999994</v>
      </c>
      <c r="O10" s="18">
        <f>N10/N9-1</f>
        <v>5.0420168067226934E-2</v>
      </c>
      <c r="P10" s="2"/>
      <c r="Q10" s="3"/>
      <c r="R10" s="20" t="s">
        <v>4</v>
      </c>
      <c r="S10" s="56">
        <v>270</v>
      </c>
      <c r="T10" s="57">
        <v>0.7</v>
      </c>
      <c r="U10" s="56">
        <v>380</v>
      </c>
      <c r="V10" s="57">
        <v>1.1759999999999999</v>
      </c>
      <c r="W10" s="56">
        <v>674</v>
      </c>
      <c r="X10" s="57">
        <v>0.7</v>
      </c>
      <c r="Y10" s="3"/>
      <c r="Z10" s="4"/>
      <c r="AA10" s="19" t="s">
        <v>11</v>
      </c>
      <c r="AB10" s="132" t="s">
        <v>26</v>
      </c>
      <c r="AC10" s="134"/>
      <c r="AD10" s="57">
        <v>0.999</v>
      </c>
      <c r="AE10" s="57">
        <v>1</v>
      </c>
      <c r="AF10" s="57">
        <v>0.998</v>
      </c>
      <c r="AG10" s="57">
        <v>0.996</v>
      </c>
      <c r="AH10" s="57">
        <v>0.99399999999999999</v>
      </c>
      <c r="AI10" s="57">
        <v>0.99199999999999999</v>
      </c>
      <c r="AJ10" s="57">
        <v>0.99</v>
      </c>
      <c r="AK10" s="57">
        <v>0.98799999999999999</v>
      </c>
      <c r="AL10" s="57">
        <v>0.98699999999999999</v>
      </c>
      <c r="AM10" s="57">
        <v>0.98599999999999999</v>
      </c>
      <c r="AN10" s="57">
        <v>0.98599999999999999</v>
      </c>
      <c r="AO10" s="57">
        <v>0.98599999999999999</v>
      </c>
      <c r="AP10" s="57">
        <v>0.98499999999999999</v>
      </c>
      <c r="AQ10" s="57">
        <v>0.98499999999999999</v>
      </c>
      <c r="AR10" s="57">
        <v>0.98499999999999999</v>
      </c>
      <c r="AS10" s="57">
        <v>0.98499999999999999</v>
      </c>
      <c r="AT10" s="57">
        <v>0.98399999999999999</v>
      </c>
      <c r="AU10" s="57">
        <v>0.98399999999999999</v>
      </c>
      <c r="AV10" s="57">
        <v>0.98399999999999999</v>
      </c>
      <c r="AW10" s="57">
        <v>0.98299999999999998</v>
      </c>
      <c r="AX10" s="57">
        <v>0.98299999999999998</v>
      </c>
      <c r="AY10" s="57">
        <v>0.98199999999999998</v>
      </c>
      <c r="AZ10" s="57">
        <v>0.98099999999999998</v>
      </c>
      <c r="BA10" s="57">
        <v>0.98</v>
      </c>
      <c r="BB10" s="57">
        <v>0.97799999999999998</v>
      </c>
      <c r="BC10" s="57">
        <v>0.97599999999999998</v>
      </c>
      <c r="BD10" s="57">
        <v>0.97399999999999998</v>
      </c>
      <c r="BE10" s="57">
        <v>0.97</v>
      </c>
      <c r="BF10" s="57">
        <v>0.96</v>
      </c>
      <c r="BG10" s="57">
        <v>0.94</v>
      </c>
      <c r="BH10" s="57">
        <v>0.9</v>
      </c>
      <c r="BI10" s="57">
        <v>0.85</v>
      </c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</row>
    <row r="11" spans="1:80" x14ac:dyDescent="0.25">
      <c r="A11" s="1"/>
      <c r="B11" s="20" t="s">
        <v>5</v>
      </c>
      <c r="C11" s="104">
        <f t="shared" si="0"/>
        <v>3.4911711263648311</v>
      </c>
      <c r="D11" s="17">
        <f>C11/C10-1</f>
        <v>3.3749999999999947E-2</v>
      </c>
      <c r="E11" s="15">
        <f t="shared" si="1"/>
        <v>0.95952000000000004</v>
      </c>
      <c r="F11" s="100">
        <v>3.6384558178723019</v>
      </c>
      <c r="G11" s="18">
        <f>F11/F10-1</f>
        <v>3.3749999999999947E-2</v>
      </c>
      <c r="H11" s="1"/>
      <c r="I11" s="2"/>
      <c r="J11" s="20" t="s">
        <v>5</v>
      </c>
      <c r="K11" s="101">
        <v>0.71249920000000011</v>
      </c>
      <c r="L11" s="17">
        <f t="shared" ref="L11:L13" si="3">K11/K10-1</f>
        <v>0.12000000000000011</v>
      </c>
      <c r="M11" s="15">
        <f t="shared" si="2"/>
        <v>0.74872301861921253</v>
      </c>
      <c r="N11" s="102">
        <v>0.9516192</v>
      </c>
      <c r="O11" s="18">
        <f t="shared" ref="O11:O13" si="4">N11/N10-1</f>
        <v>5.0420168067226934E-2</v>
      </c>
      <c r="P11" s="2"/>
      <c r="Q11" s="3"/>
      <c r="R11" s="20" t="s">
        <v>5</v>
      </c>
      <c r="S11" s="56">
        <v>266</v>
      </c>
      <c r="T11" s="57">
        <v>0.7</v>
      </c>
      <c r="U11" s="56">
        <v>374</v>
      </c>
      <c r="V11" s="57">
        <v>1.1759999999999999</v>
      </c>
      <c r="W11" s="56">
        <v>668</v>
      </c>
      <c r="X11" s="57">
        <v>0.7</v>
      </c>
      <c r="Y11" s="3"/>
      <c r="Z11" s="4"/>
      <c r="AA11" s="135" t="s">
        <v>49</v>
      </c>
      <c r="AB11" s="135"/>
      <c r="AC11" s="135"/>
      <c r="AD11" s="21">
        <f>AD9-AD10</f>
        <v>0</v>
      </c>
      <c r="AE11" s="21">
        <f t="shared" ref="AE11:BI11" si="5">AE9-AE10</f>
        <v>0</v>
      </c>
      <c r="AF11" s="21">
        <f t="shared" si="5"/>
        <v>0</v>
      </c>
      <c r="AG11" s="21">
        <f t="shared" si="5"/>
        <v>0</v>
      </c>
      <c r="AH11" s="21">
        <f t="shared" si="5"/>
        <v>0</v>
      </c>
      <c r="AI11" s="21">
        <f t="shared" si="5"/>
        <v>0</v>
      </c>
      <c r="AJ11" s="21">
        <f t="shared" si="5"/>
        <v>0</v>
      </c>
      <c r="AK11" s="21">
        <f t="shared" si="5"/>
        <v>0</v>
      </c>
      <c r="AL11" s="21">
        <f t="shared" si="5"/>
        <v>0</v>
      </c>
      <c r="AM11" s="21">
        <f t="shared" si="5"/>
        <v>0</v>
      </c>
      <c r="AN11" s="21">
        <f t="shared" si="5"/>
        <v>0</v>
      </c>
      <c r="AO11" s="21">
        <f t="shared" si="5"/>
        <v>0</v>
      </c>
      <c r="AP11" s="21">
        <f t="shared" si="5"/>
        <v>0</v>
      </c>
      <c r="AQ11" s="21">
        <f t="shared" si="5"/>
        <v>0</v>
      </c>
      <c r="AR11" s="21">
        <f t="shared" si="5"/>
        <v>0</v>
      </c>
      <c r="AS11" s="21">
        <f t="shared" si="5"/>
        <v>0</v>
      </c>
      <c r="AT11" s="21">
        <f t="shared" si="5"/>
        <v>0</v>
      </c>
      <c r="AU11" s="21">
        <f t="shared" si="5"/>
        <v>0</v>
      </c>
      <c r="AV11" s="21">
        <f t="shared" si="5"/>
        <v>0</v>
      </c>
      <c r="AW11" s="21">
        <f t="shared" si="5"/>
        <v>0</v>
      </c>
      <c r="AX11" s="21">
        <f t="shared" si="5"/>
        <v>0</v>
      </c>
      <c r="AY11" s="21">
        <f t="shared" si="5"/>
        <v>0</v>
      </c>
      <c r="AZ11" s="21">
        <f t="shared" si="5"/>
        <v>0</v>
      </c>
      <c r="BA11" s="21">
        <f t="shared" si="5"/>
        <v>0</v>
      </c>
      <c r="BB11" s="21">
        <f t="shared" si="5"/>
        <v>0</v>
      </c>
      <c r="BC11" s="21">
        <f t="shared" si="5"/>
        <v>0</v>
      </c>
      <c r="BD11" s="21">
        <f t="shared" si="5"/>
        <v>0</v>
      </c>
      <c r="BE11" s="21">
        <f t="shared" si="5"/>
        <v>0</v>
      </c>
      <c r="BF11" s="21">
        <f t="shared" si="5"/>
        <v>0</v>
      </c>
      <c r="BG11" s="21">
        <f t="shared" si="5"/>
        <v>0</v>
      </c>
      <c r="BH11" s="21">
        <f t="shared" si="5"/>
        <v>-2.0000000000000018E-2</v>
      </c>
      <c r="BI11" s="21">
        <f t="shared" si="5"/>
        <v>-4.9999999999999933E-2</v>
      </c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</row>
    <row r="12" spans="1:80" x14ac:dyDescent="0.25">
      <c r="A12" s="1"/>
      <c r="B12" s="20" t="s">
        <v>6</v>
      </c>
      <c r="C12" s="104">
        <f>C13/1.03375</f>
        <v>3.6089981518796441</v>
      </c>
      <c r="D12" s="17">
        <f>C12/C11-1</f>
        <v>3.3749999999999947E-2</v>
      </c>
      <c r="E12" s="15">
        <f t="shared" si="1"/>
        <v>0.95952000000000004</v>
      </c>
      <c r="F12" s="100">
        <v>3.7612537017254919</v>
      </c>
      <c r="G12" s="18">
        <f>F12/F11-1</f>
        <v>3.3749999999999947E-2</v>
      </c>
      <c r="H12" s="1"/>
      <c r="I12" s="2"/>
      <c r="J12" s="20" t="s">
        <v>6</v>
      </c>
      <c r="K12" s="101">
        <v>0.79799910400000018</v>
      </c>
      <c r="L12" s="17">
        <f t="shared" si="3"/>
        <v>0.12000000000000011</v>
      </c>
      <c r="M12" s="15">
        <f t="shared" si="2"/>
        <v>0.79831843137254921</v>
      </c>
      <c r="N12" s="102">
        <v>0.99960000000000004</v>
      </c>
      <c r="O12" s="18">
        <f t="shared" si="4"/>
        <v>5.0420168067226934E-2</v>
      </c>
      <c r="P12" s="2"/>
      <c r="Q12" s="3"/>
      <c r="R12" s="20" t="s">
        <v>6</v>
      </c>
      <c r="S12" s="56">
        <v>262</v>
      </c>
      <c r="T12" s="57">
        <v>0.7</v>
      </c>
      <c r="U12" s="56">
        <v>368</v>
      </c>
      <c r="V12" s="57">
        <v>1.1759999999999999</v>
      </c>
      <c r="W12" s="56">
        <v>662</v>
      </c>
      <c r="X12" s="57">
        <v>0.7</v>
      </c>
      <c r="Y12" s="3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</row>
    <row r="13" spans="1:80" x14ac:dyDescent="0.25">
      <c r="A13" s="1"/>
      <c r="B13" s="20" t="s">
        <v>7</v>
      </c>
      <c r="C13" s="104">
        <v>3.730801839505582</v>
      </c>
      <c r="D13" s="17">
        <f>C13/C12-1</f>
        <v>3.3749999999999947E-2</v>
      </c>
      <c r="E13" s="15">
        <f t="shared" si="1"/>
        <v>0.95952000000000004</v>
      </c>
      <c r="F13" s="100">
        <v>3.8881960141587273</v>
      </c>
      <c r="G13" s="18">
        <f>F13/F12-1</f>
        <v>3.3749999999999947E-2</v>
      </c>
      <c r="H13" s="1"/>
      <c r="I13" s="2"/>
      <c r="J13" s="20" t="s">
        <v>7</v>
      </c>
      <c r="K13" s="101">
        <v>0.89375899648000023</v>
      </c>
      <c r="L13" s="17">
        <f t="shared" si="3"/>
        <v>0.12000000000000011</v>
      </c>
      <c r="M13" s="15">
        <f t="shared" si="2"/>
        <v>0.85119904426666682</v>
      </c>
      <c r="N13" s="102">
        <v>1.05</v>
      </c>
      <c r="O13" s="18">
        <f t="shared" si="4"/>
        <v>5.0420168067226934E-2</v>
      </c>
      <c r="P13" s="2"/>
      <c r="Q13" s="3"/>
      <c r="R13" s="20" t="s">
        <v>7</v>
      </c>
      <c r="S13" s="56">
        <v>258</v>
      </c>
      <c r="T13" s="57">
        <v>0.7</v>
      </c>
      <c r="U13" s="56">
        <v>362</v>
      </c>
      <c r="V13" s="57">
        <v>1.1759999999999999</v>
      </c>
      <c r="W13" s="56">
        <v>656</v>
      </c>
      <c r="X13" s="57">
        <v>0.7</v>
      </c>
      <c r="Y13" s="3"/>
      <c r="Z13" s="4"/>
      <c r="AA13" s="4"/>
      <c r="AB13" s="4"/>
      <c r="AC13" s="4"/>
      <c r="AD13" s="39">
        <v>1</v>
      </c>
      <c r="AE13" s="39">
        <v>2</v>
      </c>
      <c r="AF13" s="39">
        <v>3</v>
      </c>
      <c r="AG13" s="39">
        <v>4</v>
      </c>
      <c r="AH13" s="39">
        <v>5</v>
      </c>
      <c r="AI13" s="39">
        <v>6</v>
      </c>
      <c r="AJ13" s="39">
        <v>7</v>
      </c>
      <c r="AK13" s="39">
        <v>8</v>
      </c>
      <c r="AL13" s="39">
        <v>9</v>
      </c>
      <c r="AM13" s="39">
        <v>10</v>
      </c>
      <c r="AN13" s="39">
        <v>11</v>
      </c>
      <c r="AO13" s="39">
        <v>12</v>
      </c>
      <c r="AP13" s="39">
        <v>13</v>
      </c>
      <c r="AQ13" s="39">
        <v>14</v>
      </c>
      <c r="AR13" s="39">
        <v>15</v>
      </c>
      <c r="AS13" s="39">
        <v>16</v>
      </c>
      <c r="AT13" s="39">
        <v>17</v>
      </c>
      <c r="AU13" s="39">
        <v>18</v>
      </c>
      <c r="AV13" s="39">
        <v>19</v>
      </c>
      <c r="AW13" s="39">
        <v>20</v>
      </c>
      <c r="AX13" s="39">
        <v>21</v>
      </c>
      <c r="AY13" s="39">
        <v>22</v>
      </c>
      <c r="AZ13" s="39">
        <v>23</v>
      </c>
      <c r="BA13" s="39">
        <v>24</v>
      </c>
      <c r="BB13" s="39">
        <v>25</v>
      </c>
      <c r="BC13" s="39">
        <v>26</v>
      </c>
      <c r="BD13" s="39">
        <v>27</v>
      </c>
      <c r="BE13" s="39">
        <v>28</v>
      </c>
      <c r="BF13" s="39">
        <v>29</v>
      </c>
      <c r="BG13" s="39">
        <v>30</v>
      </c>
      <c r="BH13" s="39">
        <v>31</v>
      </c>
      <c r="BI13" s="39">
        <v>32</v>
      </c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</row>
    <row r="14" spans="1:80" x14ac:dyDescent="0.25">
      <c r="A14" s="1"/>
      <c r="B14" s="31" t="s">
        <v>9</v>
      </c>
      <c r="C14" s="104">
        <v>3.1080000000000001</v>
      </c>
      <c r="D14" s="17">
        <f>C14/C9-1</f>
        <v>-4.8648695227861083E-2</v>
      </c>
      <c r="E14" s="15">
        <f t="shared" si="1"/>
        <v>0.95952000000000004</v>
      </c>
      <c r="F14" s="100">
        <v>3.2391195597798901</v>
      </c>
      <c r="G14" s="18">
        <f>F14/F9-1</f>
        <v>-4.8648695227860972E-2</v>
      </c>
      <c r="H14" s="1"/>
      <c r="I14" s="2"/>
      <c r="J14" s="31" t="s">
        <v>9</v>
      </c>
      <c r="K14" s="101">
        <v>1.3</v>
      </c>
      <c r="L14" s="17">
        <f>K14/K9-1</f>
        <v>1.2887323943661975</v>
      </c>
      <c r="M14" s="15">
        <f t="shared" si="2"/>
        <v>0.8666666666666667</v>
      </c>
      <c r="N14" s="102">
        <v>1.5</v>
      </c>
      <c r="O14" s="18">
        <f>N14/N9-1</f>
        <v>0.73921858052419709</v>
      </c>
      <c r="P14" s="2"/>
      <c r="Q14" s="3"/>
      <c r="R14" s="31" t="s">
        <v>9</v>
      </c>
      <c r="S14" s="56">
        <v>221</v>
      </c>
      <c r="T14" s="57">
        <v>0.7</v>
      </c>
      <c r="U14" s="56">
        <v>345</v>
      </c>
      <c r="V14" s="57">
        <v>1.1759999999999999</v>
      </c>
      <c r="W14" s="56">
        <v>621</v>
      </c>
      <c r="X14" s="57">
        <v>0.7</v>
      </c>
      <c r="Y14" s="3"/>
      <c r="Z14" s="4"/>
      <c r="AA14" s="16" t="s">
        <v>10</v>
      </c>
      <c r="AB14" s="136" t="s">
        <v>51</v>
      </c>
      <c r="AC14" s="137"/>
      <c r="AD14" s="57">
        <v>0.999</v>
      </c>
      <c r="AE14" s="57">
        <v>1</v>
      </c>
      <c r="AF14" s="57">
        <v>0.999</v>
      </c>
      <c r="AG14" s="57">
        <v>0.998</v>
      </c>
      <c r="AH14" s="57">
        <v>0.997</v>
      </c>
      <c r="AI14" s="57">
        <v>0.996</v>
      </c>
      <c r="AJ14" s="57">
        <v>0.995</v>
      </c>
      <c r="AK14" s="57">
        <v>0.99399999999999999</v>
      </c>
      <c r="AL14" s="57">
        <v>0.99299999999999999</v>
      </c>
      <c r="AM14" s="57">
        <v>0.99199999999999999</v>
      </c>
      <c r="AN14" s="57">
        <v>0.99099999999999999</v>
      </c>
      <c r="AO14" s="57">
        <v>0.99</v>
      </c>
      <c r="AP14" s="57">
        <v>0.98899999999999999</v>
      </c>
      <c r="AQ14" s="57">
        <v>0.98799999999999999</v>
      </c>
      <c r="AR14" s="57">
        <v>0.98699999999999999</v>
      </c>
      <c r="AS14" s="57">
        <v>0.98599999999999999</v>
      </c>
      <c r="AT14" s="57">
        <v>0.98499999999999999</v>
      </c>
      <c r="AU14" s="57">
        <v>0.98399999999999999</v>
      </c>
      <c r="AV14" s="57">
        <v>0.98399999999999999</v>
      </c>
      <c r="AW14" s="57">
        <v>0.98299999999999998</v>
      </c>
      <c r="AX14" s="57">
        <v>0.98299999999999998</v>
      </c>
      <c r="AY14" s="57">
        <v>0.98199999999999998</v>
      </c>
      <c r="AZ14" s="57">
        <v>0.98099999999999998</v>
      </c>
      <c r="BA14" s="57">
        <v>0.98</v>
      </c>
      <c r="BB14" s="57">
        <v>0.97899999999999998</v>
      </c>
      <c r="BC14" s="57">
        <v>0.97799999999999998</v>
      </c>
      <c r="BD14" s="57">
        <v>0.97599999999999998</v>
      </c>
      <c r="BE14" s="57">
        <v>0.97399999999999998</v>
      </c>
      <c r="BF14" s="57">
        <v>0.97</v>
      </c>
      <c r="BG14" s="57">
        <v>0.96</v>
      </c>
      <c r="BH14" s="57">
        <v>0.94</v>
      </c>
      <c r="BI14" s="57">
        <v>0.88</v>
      </c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</row>
    <row r="15" spans="1:80" x14ac:dyDescent="0.25">
      <c r="A15" s="1"/>
      <c r="B15" s="33" t="s">
        <v>8</v>
      </c>
      <c r="C15" s="104">
        <v>2.9834000000000001</v>
      </c>
      <c r="D15" s="17">
        <f>C15/C14-1</f>
        <v>-4.0090090090090125E-2</v>
      </c>
      <c r="E15" s="15">
        <f t="shared" si="1"/>
        <v>0.95952000000000004</v>
      </c>
      <c r="F15" s="100">
        <v>3.1092629648157413</v>
      </c>
      <c r="G15" s="18">
        <f>F15/F14-1</f>
        <v>-4.0090090090090125E-2</v>
      </c>
      <c r="H15" s="1"/>
      <c r="I15" s="2"/>
      <c r="J15" s="33" t="s">
        <v>8</v>
      </c>
      <c r="K15" s="101">
        <v>1.8</v>
      </c>
      <c r="L15" s="17">
        <f t="shared" ref="L15" si="6">K15/K14-1</f>
        <v>0.38461538461538458</v>
      </c>
      <c r="M15" s="15">
        <f t="shared" si="2"/>
        <v>0.81818181818181812</v>
      </c>
      <c r="N15" s="102">
        <v>2.2000000000000002</v>
      </c>
      <c r="O15" s="18">
        <f t="shared" ref="O15" si="7">N15/N14-1</f>
        <v>0.46666666666666679</v>
      </c>
      <c r="P15" s="2"/>
      <c r="Q15" s="3"/>
      <c r="R15" s="33" t="s">
        <v>8</v>
      </c>
      <c r="S15" s="56">
        <v>213</v>
      </c>
      <c r="T15" s="57">
        <v>0.7</v>
      </c>
      <c r="U15" s="56">
        <v>340</v>
      </c>
      <c r="V15" s="57">
        <v>1.1759999999999999</v>
      </c>
      <c r="W15" s="56">
        <v>613</v>
      </c>
      <c r="X15" s="57">
        <v>0.7</v>
      </c>
      <c r="Y15" s="3"/>
      <c r="Z15" s="4"/>
      <c r="AA15" s="19" t="s">
        <v>11</v>
      </c>
      <c r="AB15" s="136" t="s">
        <v>51</v>
      </c>
      <c r="AC15" s="137"/>
      <c r="AD15" s="57">
        <v>0.999</v>
      </c>
      <c r="AE15" s="57">
        <v>1</v>
      </c>
      <c r="AF15" s="57">
        <v>0.999</v>
      </c>
      <c r="AG15" s="57">
        <v>0.998</v>
      </c>
      <c r="AH15" s="57">
        <v>0.997</v>
      </c>
      <c r="AI15" s="57">
        <v>0.996</v>
      </c>
      <c r="AJ15" s="57">
        <v>0.995</v>
      </c>
      <c r="AK15" s="57">
        <v>0.99399999999999999</v>
      </c>
      <c r="AL15" s="57">
        <v>0.99299999999999999</v>
      </c>
      <c r="AM15" s="57">
        <v>0.99199999999999999</v>
      </c>
      <c r="AN15" s="57">
        <v>0.99099999999999999</v>
      </c>
      <c r="AO15" s="57">
        <v>0.99</v>
      </c>
      <c r="AP15" s="57">
        <v>0.98899999999999999</v>
      </c>
      <c r="AQ15" s="57">
        <v>0.98799999999999999</v>
      </c>
      <c r="AR15" s="57">
        <v>0.98699999999999999</v>
      </c>
      <c r="AS15" s="57">
        <v>0.98599999999999999</v>
      </c>
      <c r="AT15" s="57">
        <v>0.98499999999999999</v>
      </c>
      <c r="AU15" s="57">
        <v>0.98399999999999999</v>
      </c>
      <c r="AV15" s="57">
        <v>0.98399999999999999</v>
      </c>
      <c r="AW15" s="57">
        <v>0.98299999999999998</v>
      </c>
      <c r="AX15" s="57">
        <v>0.98299999999999998</v>
      </c>
      <c r="AY15" s="57">
        <v>0.98199999999999998</v>
      </c>
      <c r="AZ15" s="57">
        <v>0.98099999999999998</v>
      </c>
      <c r="BA15" s="57">
        <v>0.98</v>
      </c>
      <c r="BB15" s="57">
        <v>0.97899999999999998</v>
      </c>
      <c r="BC15" s="57">
        <v>0.97799999999999998</v>
      </c>
      <c r="BD15" s="57">
        <v>0.97599999999999998</v>
      </c>
      <c r="BE15" s="57">
        <v>0.97399999999999998</v>
      </c>
      <c r="BF15" s="57">
        <v>0.97</v>
      </c>
      <c r="BG15" s="57">
        <v>0.96499999999999997</v>
      </c>
      <c r="BH15" s="57">
        <v>0.96</v>
      </c>
      <c r="BI15" s="57">
        <v>0.92</v>
      </c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</row>
    <row r="16" spans="1:80" ht="15.75" thickBot="1" x14ac:dyDescent="0.3">
      <c r="A16" s="1"/>
      <c r="B16" s="1"/>
      <c r="C16" s="1"/>
      <c r="D16" s="1"/>
      <c r="E16" s="1"/>
      <c r="F16" s="1"/>
      <c r="G16" s="1"/>
      <c r="H16" s="1"/>
      <c r="I16" s="2"/>
      <c r="J16" s="2"/>
      <c r="K16" s="2"/>
      <c r="L16" s="2"/>
      <c r="M16" s="2"/>
      <c r="N16" s="2"/>
      <c r="O16" s="2"/>
      <c r="P16" s="2"/>
      <c r="Q16" s="3"/>
      <c r="R16" s="3"/>
      <c r="S16" s="3"/>
      <c r="T16" s="3"/>
      <c r="U16" s="3"/>
      <c r="V16" s="3"/>
      <c r="W16" s="3"/>
      <c r="X16" s="3"/>
      <c r="Y16" s="3"/>
      <c r="Z16" s="4"/>
      <c r="AA16" s="132" t="s">
        <v>49</v>
      </c>
      <c r="AB16" s="133"/>
      <c r="AC16" s="134"/>
      <c r="AD16" s="21">
        <f>AD14-AD15</f>
        <v>0</v>
      </c>
      <c r="AE16" s="21">
        <f t="shared" ref="AE16:BI16" si="8">AE14-AE15</f>
        <v>0</v>
      </c>
      <c r="AF16" s="21">
        <f t="shared" si="8"/>
        <v>0</v>
      </c>
      <c r="AG16" s="21">
        <f t="shared" si="8"/>
        <v>0</v>
      </c>
      <c r="AH16" s="21">
        <f t="shared" si="8"/>
        <v>0</v>
      </c>
      <c r="AI16" s="21">
        <f t="shared" si="8"/>
        <v>0</v>
      </c>
      <c r="AJ16" s="21">
        <f t="shared" si="8"/>
        <v>0</v>
      </c>
      <c r="AK16" s="21">
        <f t="shared" si="8"/>
        <v>0</v>
      </c>
      <c r="AL16" s="21">
        <f t="shared" si="8"/>
        <v>0</v>
      </c>
      <c r="AM16" s="21">
        <f t="shared" si="8"/>
        <v>0</v>
      </c>
      <c r="AN16" s="21">
        <f t="shared" si="8"/>
        <v>0</v>
      </c>
      <c r="AO16" s="21">
        <f t="shared" si="8"/>
        <v>0</v>
      </c>
      <c r="AP16" s="21">
        <f t="shared" si="8"/>
        <v>0</v>
      </c>
      <c r="AQ16" s="21">
        <f t="shared" si="8"/>
        <v>0</v>
      </c>
      <c r="AR16" s="21">
        <f t="shared" si="8"/>
        <v>0</v>
      </c>
      <c r="AS16" s="21">
        <f t="shared" si="8"/>
        <v>0</v>
      </c>
      <c r="AT16" s="21">
        <f t="shared" si="8"/>
        <v>0</v>
      </c>
      <c r="AU16" s="21">
        <f t="shared" si="8"/>
        <v>0</v>
      </c>
      <c r="AV16" s="21">
        <f t="shared" si="8"/>
        <v>0</v>
      </c>
      <c r="AW16" s="21">
        <f t="shared" si="8"/>
        <v>0</v>
      </c>
      <c r="AX16" s="21">
        <f t="shared" si="8"/>
        <v>0</v>
      </c>
      <c r="AY16" s="21">
        <f t="shared" si="8"/>
        <v>0</v>
      </c>
      <c r="AZ16" s="21">
        <f t="shared" si="8"/>
        <v>0</v>
      </c>
      <c r="BA16" s="21">
        <f t="shared" si="8"/>
        <v>0</v>
      </c>
      <c r="BB16" s="21">
        <f t="shared" si="8"/>
        <v>0</v>
      </c>
      <c r="BC16" s="21">
        <f t="shared" si="8"/>
        <v>0</v>
      </c>
      <c r="BD16" s="21">
        <f t="shared" si="8"/>
        <v>0</v>
      </c>
      <c r="BE16" s="21">
        <f t="shared" si="8"/>
        <v>0</v>
      </c>
      <c r="BF16" s="21">
        <f t="shared" si="8"/>
        <v>0</v>
      </c>
      <c r="BG16" s="21">
        <f t="shared" si="8"/>
        <v>-5.0000000000000044E-3</v>
      </c>
      <c r="BH16" s="21">
        <f t="shared" si="8"/>
        <v>-2.0000000000000018E-2</v>
      </c>
      <c r="BI16" s="21">
        <f t="shared" si="8"/>
        <v>-4.0000000000000036E-2</v>
      </c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</row>
    <row r="17" spans="1:80" ht="15.75" thickBot="1" x14ac:dyDescent="0.3">
      <c r="A17" s="1"/>
      <c r="B17" s="6" t="s">
        <v>1</v>
      </c>
      <c r="C17" s="126" t="s">
        <v>14</v>
      </c>
      <c r="D17" s="127"/>
      <c r="E17" s="1"/>
      <c r="F17" s="1"/>
      <c r="G17" s="1"/>
      <c r="H17" s="1"/>
      <c r="I17" s="2"/>
      <c r="J17" s="6" t="s">
        <v>1</v>
      </c>
      <c r="K17" s="126" t="s">
        <v>20</v>
      </c>
      <c r="L17" s="127"/>
      <c r="M17" s="2"/>
      <c r="N17" s="2"/>
      <c r="O17" s="2"/>
      <c r="P17" s="2"/>
      <c r="Q17" s="3"/>
      <c r="R17" s="3"/>
      <c r="S17" s="3"/>
      <c r="T17" s="3"/>
      <c r="U17" s="3"/>
      <c r="V17" s="3"/>
      <c r="W17" s="3"/>
      <c r="X17" s="3"/>
      <c r="Y17" s="3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</row>
    <row r="18" spans="1:80" ht="15.75" thickBot="1" x14ac:dyDescent="0.3">
      <c r="A18" s="1"/>
      <c r="B18" s="1"/>
      <c r="C18" s="1"/>
      <c r="D18" s="1"/>
      <c r="E18" s="1"/>
      <c r="F18" s="1"/>
      <c r="G18" s="1"/>
      <c r="H18" s="1"/>
      <c r="I18" s="2"/>
      <c r="J18" s="2"/>
      <c r="K18" s="2"/>
      <c r="L18" s="2"/>
      <c r="M18" s="2"/>
      <c r="N18" s="2"/>
      <c r="O18" s="2"/>
      <c r="P18" s="2"/>
      <c r="Q18" s="3"/>
      <c r="R18" s="139" t="s">
        <v>41</v>
      </c>
      <c r="S18" s="139"/>
      <c r="T18" s="3"/>
      <c r="U18" s="3"/>
      <c r="V18" s="3"/>
      <c r="W18" s="3"/>
      <c r="X18" s="3"/>
      <c r="Y18" s="3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  <c r="AY18" s="4"/>
      <c r="AZ18" s="4"/>
      <c r="BA18" s="4"/>
      <c r="BB18" s="4"/>
      <c r="BC18" s="4"/>
      <c r="BD18" s="4"/>
      <c r="BE18" s="4"/>
      <c r="BF18" s="4"/>
      <c r="BG18" s="4"/>
      <c r="BH18" s="4"/>
      <c r="BI18" s="4"/>
      <c r="BJ18" s="4"/>
      <c r="BK18" s="4"/>
      <c r="BL18" s="4"/>
      <c r="BM18" s="4"/>
      <c r="BN18" s="4"/>
      <c r="BO18" s="4"/>
      <c r="BP18" s="4"/>
      <c r="BQ18" s="4"/>
      <c r="BR18" s="4"/>
      <c r="BS18" s="4"/>
      <c r="BT18" s="4"/>
      <c r="BU18" s="4"/>
      <c r="BV18" s="4"/>
      <c r="BW18" s="4"/>
      <c r="BX18" s="4"/>
      <c r="BY18" s="4"/>
      <c r="BZ18" s="4"/>
      <c r="CA18" s="4"/>
      <c r="CB18" s="4"/>
    </row>
    <row r="19" spans="1:80" ht="15.75" thickBot="1" x14ac:dyDescent="0.3">
      <c r="A19" s="1"/>
      <c r="B19" s="1"/>
      <c r="C19" s="7" t="s">
        <v>10</v>
      </c>
      <c r="D19" s="1"/>
      <c r="E19" s="8" t="s">
        <v>13</v>
      </c>
      <c r="F19" s="9" t="s">
        <v>11</v>
      </c>
      <c r="G19" s="1"/>
      <c r="H19" s="1"/>
      <c r="I19" s="2"/>
      <c r="J19" s="2"/>
      <c r="K19" s="7" t="s">
        <v>10</v>
      </c>
      <c r="L19" s="2"/>
      <c r="M19" s="8" t="s">
        <v>13</v>
      </c>
      <c r="N19" s="9" t="s">
        <v>11</v>
      </c>
      <c r="O19" s="2"/>
      <c r="P19" s="2"/>
      <c r="Q19" s="3"/>
      <c r="R19" s="3"/>
      <c r="S19" s="3"/>
      <c r="T19" s="3"/>
      <c r="U19" s="3"/>
      <c r="V19" s="3"/>
      <c r="W19" s="3"/>
      <c r="X19" s="3"/>
      <c r="Y19" s="3"/>
      <c r="Z19" s="4"/>
      <c r="AA19" s="6" t="s">
        <v>1</v>
      </c>
      <c r="AB19" s="126" t="s">
        <v>50</v>
      </c>
      <c r="AC19" s="131"/>
      <c r="AD19" s="127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  <c r="AY19" s="4"/>
      <c r="AZ19" s="4"/>
      <c r="BA19" s="4"/>
      <c r="BB19" s="4"/>
      <c r="BC19" s="4"/>
      <c r="BD19" s="4"/>
      <c r="BE19" s="4"/>
      <c r="BF19" s="4"/>
      <c r="BG19" s="4"/>
      <c r="BH19" s="4"/>
      <c r="BI19" s="4"/>
      <c r="BJ19" s="4"/>
      <c r="BK19" s="4"/>
      <c r="BL19" s="4"/>
      <c r="BM19" s="4"/>
      <c r="BN19" s="4"/>
      <c r="BO19" s="4"/>
      <c r="BP19" s="4"/>
      <c r="BQ19" s="4"/>
      <c r="BR19" s="4"/>
      <c r="BS19" s="4"/>
      <c r="BT19" s="4"/>
      <c r="BU19" s="4"/>
      <c r="BV19" s="4"/>
      <c r="BW19" s="4"/>
      <c r="BX19" s="4"/>
      <c r="BY19" s="4"/>
      <c r="BZ19" s="4"/>
      <c r="CA19" s="4"/>
      <c r="CB19" s="4"/>
    </row>
    <row r="20" spans="1:80" x14ac:dyDescent="0.25">
      <c r="A20" s="1"/>
      <c r="B20" s="20" t="s">
        <v>3</v>
      </c>
      <c r="C20" s="104">
        <f t="shared" ref="C20:C22" si="9">C21/1.03375</f>
        <v>2.2829416281700401</v>
      </c>
      <c r="D20" s="6" t="s">
        <v>12</v>
      </c>
      <c r="E20" s="15">
        <f t="shared" ref="E20:E26" si="10">C20/F20</f>
        <v>0.96262999999999999</v>
      </c>
      <c r="F20" s="100">
        <v>2.3715670903358923</v>
      </c>
      <c r="G20" s="39" t="s">
        <v>12</v>
      </c>
      <c r="H20" s="1"/>
      <c r="I20" s="2"/>
      <c r="J20" s="20" t="s">
        <v>3</v>
      </c>
      <c r="K20" s="54">
        <v>0.19470000000000001</v>
      </c>
      <c r="L20" s="6" t="s">
        <v>12</v>
      </c>
      <c r="M20" s="15">
        <f>K20/N20</f>
        <v>0.71688942891859053</v>
      </c>
      <c r="N20" s="55">
        <v>0.27159</v>
      </c>
      <c r="O20" s="39" t="s">
        <v>12</v>
      </c>
      <c r="P20" s="2"/>
      <c r="Q20" s="3"/>
      <c r="R20" s="3"/>
      <c r="S20" s="10" t="s">
        <v>35</v>
      </c>
      <c r="T20" s="11" t="s">
        <v>36</v>
      </c>
      <c r="U20" s="8" t="s">
        <v>34</v>
      </c>
      <c r="V20" s="12" t="s">
        <v>37</v>
      </c>
      <c r="W20" s="13" t="s">
        <v>38</v>
      </c>
      <c r="X20" s="14" t="s">
        <v>39</v>
      </c>
      <c r="Y20" s="3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4"/>
      <c r="AY20" s="4"/>
      <c r="AZ20" s="4"/>
      <c r="BA20" s="4"/>
      <c r="BB20" s="4"/>
      <c r="BC20" s="4"/>
      <c r="BD20" s="4"/>
      <c r="BE20" s="4"/>
      <c r="BF20" s="4"/>
      <c r="BG20" s="4"/>
      <c r="BH20" s="4"/>
      <c r="BI20" s="4"/>
      <c r="BJ20" s="4"/>
      <c r="BK20" s="4"/>
      <c r="BL20" s="4"/>
      <c r="BM20" s="4"/>
      <c r="BN20" s="4"/>
      <c r="BO20" s="4"/>
      <c r="BP20" s="4"/>
      <c r="BQ20" s="4"/>
      <c r="BR20" s="4"/>
      <c r="BS20" s="4"/>
      <c r="BT20" s="4"/>
      <c r="BU20" s="4"/>
      <c r="BV20" s="4"/>
      <c r="BW20" s="4"/>
      <c r="BX20" s="4"/>
      <c r="BY20" s="4"/>
      <c r="BZ20" s="4"/>
      <c r="CA20" s="4"/>
      <c r="CB20" s="4"/>
    </row>
    <row r="21" spans="1:80" x14ac:dyDescent="0.25">
      <c r="A21" s="1"/>
      <c r="B21" s="20" t="s">
        <v>4</v>
      </c>
      <c r="C21" s="104">
        <f t="shared" si="9"/>
        <v>2.3599909081207788</v>
      </c>
      <c r="D21" s="17">
        <f>C21/C20-1</f>
        <v>3.3749999999999947E-2</v>
      </c>
      <c r="E21" s="15">
        <f t="shared" si="10"/>
        <v>0.9626300000000001</v>
      </c>
      <c r="F21" s="100">
        <v>2.4516074796347285</v>
      </c>
      <c r="G21" s="18">
        <f>F21/F20-1</f>
        <v>3.3749999999999947E-2</v>
      </c>
      <c r="H21" s="1"/>
      <c r="I21" s="2"/>
      <c r="J21" s="20" t="s">
        <v>4</v>
      </c>
      <c r="K21" s="54">
        <v>0.21615000000000001</v>
      </c>
      <c r="L21" s="17">
        <f>K21/K20-1</f>
        <v>0.11016949152542366</v>
      </c>
      <c r="M21" s="15">
        <f t="shared" ref="M21:M26" si="11">K21/N21</f>
        <v>0.75810185185185197</v>
      </c>
      <c r="N21" s="55">
        <v>0.28511999999999998</v>
      </c>
      <c r="O21" s="18">
        <f>N21/N20-1</f>
        <v>4.9817739975698716E-2</v>
      </c>
      <c r="P21" s="2"/>
      <c r="Q21" s="3"/>
      <c r="R21" s="20" t="s">
        <v>3</v>
      </c>
      <c r="S21" s="56">
        <f>S9-273.15</f>
        <v>0.85000000000002274</v>
      </c>
      <c r="T21" s="57">
        <v>0.7</v>
      </c>
      <c r="U21" s="56">
        <f>U9-273.15</f>
        <v>112.85000000000002</v>
      </c>
      <c r="V21" s="57">
        <v>1.1759999999999999</v>
      </c>
      <c r="W21" s="56">
        <f>W9-273.15</f>
        <v>406.85</v>
      </c>
      <c r="X21" s="57">
        <v>0.7</v>
      </c>
      <c r="Y21" s="3"/>
      <c r="Z21" s="4"/>
      <c r="AA21" s="4"/>
      <c r="AB21" s="4"/>
      <c r="AC21" s="4"/>
      <c r="AD21" s="39">
        <v>1</v>
      </c>
      <c r="AE21" s="39">
        <v>2</v>
      </c>
      <c r="AF21" s="39">
        <v>3</v>
      </c>
      <c r="AG21" s="39">
        <v>4</v>
      </c>
      <c r="AH21" s="39">
        <v>5</v>
      </c>
      <c r="AI21" s="39">
        <v>6</v>
      </c>
      <c r="AJ21" s="39">
        <v>7</v>
      </c>
      <c r="AK21" s="39">
        <v>8</v>
      </c>
      <c r="AL21" s="39">
        <v>9</v>
      </c>
      <c r="AM21" s="39">
        <v>10</v>
      </c>
      <c r="AN21" s="39">
        <v>11</v>
      </c>
      <c r="AO21" s="39">
        <v>12</v>
      </c>
      <c r="AP21" s="39">
        <v>13</v>
      </c>
      <c r="AQ21" s="39">
        <v>14</v>
      </c>
      <c r="AR21" s="39">
        <v>15</v>
      </c>
      <c r="AS21" s="39">
        <v>16</v>
      </c>
      <c r="AT21" s="39">
        <v>17</v>
      </c>
      <c r="AU21" s="39">
        <v>18</v>
      </c>
      <c r="AV21" s="39">
        <v>19</v>
      </c>
      <c r="AW21" s="39">
        <v>20</v>
      </c>
      <c r="AX21" s="39">
        <v>21</v>
      </c>
      <c r="AY21" s="39">
        <v>22</v>
      </c>
      <c r="AZ21" s="39">
        <v>23</v>
      </c>
      <c r="BA21" s="39">
        <v>24</v>
      </c>
      <c r="BB21" s="39">
        <v>25</v>
      </c>
      <c r="BC21" s="39">
        <v>26</v>
      </c>
      <c r="BD21" s="39">
        <v>27</v>
      </c>
      <c r="BE21" s="39">
        <v>28</v>
      </c>
      <c r="BF21" s="39">
        <v>29</v>
      </c>
      <c r="BG21" s="39">
        <v>30</v>
      </c>
      <c r="BH21" s="39">
        <v>31</v>
      </c>
      <c r="BI21" s="39">
        <v>32</v>
      </c>
      <c r="BJ21" s="4"/>
      <c r="BK21" s="4"/>
      <c r="BL21" s="4"/>
      <c r="BM21" s="4"/>
      <c r="BN21" s="4"/>
      <c r="BO21" s="4"/>
      <c r="BP21" s="4"/>
      <c r="BQ21" s="4"/>
      <c r="BR21" s="4"/>
      <c r="BS21" s="4"/>
      <c r="BT21" s="4"/>
      <c r="BU21" s="4"/>
      <c r="BV21" s="4"/>
      <c r="BW21" s="4"/>
      <c r="BX21" s="4"/>
      <c r="BY21" s="4"/>
      <c r="BZ21" s="4"/>
      <c r="CA21" s="4"/>
      <c r="CB21" s="4"/>
    </row>
    <row r="22" spans="1:80" x14ac:dyDescent="0.25">
      <c r="A22" s="1"/>
      <c r="B22" s="20" t="s">
        <v>5</v>
      </c>
      <c r="C22" s="104">
        <f t="shared" si="9"/>
        <v>2.439640601269855</v>
      </c>
      <c r="D22" s="17">
        <f>C22/C21-1</f>
        <v>3.3749999999999947E-2</v>
      </c>
      <c r="E22" s="15">
        <f t="shared" si="10"/>
        <v>0.96262999999999999</v>
      </c>
      <c r="F22" s="100">
        <v>2.5343492320724006</v>
      </c>
      <c r="G22" s="18">
        <f t="shared" ref="G22:G24" si="12">F22/F21-1</f>
        <v>3.3749999999999947E-2</v>
      </c>
      <c r="H22" s="1"/>
      <c r="I22" s="2"/>
      <c r="J22" s="20" t="s">
        <v>5</v>
      </c>
      <c r="K22" s="54">
        <v>0.23991000000000001</v>
      </c>
      <c r="L22" s="17">
        <f t="shared" ref="L22:L24" si="13">K22/K21-1</f>
        <v>0.1099236641221375</v>
      </c>
      <c r="M22" s="15">
        <f t="shared" si="11"/>
        <v>0.80154355016538037</v>
      </c>
      <c r="N22" s="55">
        <v>0.29931000000000002</v>
      </c>
      <c r="O22" s="18">
        <f t="shared" ref="O22:O24" si="14">N22/N21-1</f>
        <v>4.9768518518518601E-2</v>
      </c>
      <c r="P22" s="2"/>
      <c r="Q22" s="3"/>
      <c r="R22" s="20" t="s">
        <v>4</v>
      </c>
      <c r="S22" s="56">
        <f t="shared" ref="S22:U27" si="15">S10-273.15</f>
        <v>-3.1499999999999773</v>
      </c>
      <c r="T22" s="57">
        <v>0.7</v>
      </c>
      <c r="U22" s="56">
        <f t="shared" si="15"/>
        <v>106.85000000000002</v>
      </c>
      <c r="V22" s="57">
        <v>1.1759999999999999</v>
      </c>
      <c r="W22" s="56">
        <f t="shared" ref="W22:W27" si="16">W10-273.15</f>
        <v>400.85</v>
      </c>
      <c r="X22" s="57">
        <v>0.7</v>
      </c>
      <c r="Y22" s="3"/>
      <c r="Z22" s="4"/>
      <c r="AA22" s="16" t="s">
        <v>10</v>
      </c>
      <c r="AB22" s="132" t="s">
        <v>26</v>
      </c>
      <c r="AC22" s="134"/>
      <c r="AD22" s="57">
        <v>1</v>
      </c>
      <c r="AE22" s="57">
        <v>0.999</v>
      </c>
      <c r="AF22" s="57">
        <v>0.998</v>
      </c>
      <c r="AG22" s="57">
        <v>0.997</v>
      </c>
      <c r="AH22" s="57">
        <v>0.996</v>
      </c>
      <c r="AI22" s="57">
        <v>0.995</v>
      </c>
      <c r="AJ22" s="57">
        <v>0.995</v>
      </c>
      <c r="AK22" s="57">
        <v>0.99399999999999999</v>
      </c>
      <c r="AL22" s="57">
        <v>0.99399999999999999</v>
      </c>
      <c r="AM22" s="57">
        <v>0.99299999999999999</v>
      </c>
      <c r="AN22" s="57">
        <v>0.99299999999999999</v>
      </c>
      <c r="AO22" s="57">
        <v>0.99199999999999999</v>
      </c>
      <c r="AP22" s="57">
        <v>0.99099999999999999</v>
      </c>
      <c r="AQ22" s="57">
        <v>0.99</v>
      </c>
      <c r="AR22" s="57">
        <v>0.98899999999999999</v>
      </c>
      <c r="AS22" s="57">
        <v>0.98799999999999999</v>
      </c>
      <c r="AT22" s="57">
        <v>0.98699999999999999</v>
      </c>
      <c r="AU22" s="57">
        <v>0.98599999999999999</v>
      </c>
      <c r="AV22" s="57">
        <v>0.98499999999999999</v>
      </c>
      <c r="AW22" s="57">
        <v>0.98399999999999999</v>
      </c>
      <c r="AX22" s="57">
        <v>0.98299999999999998</v>
      </c>
      <c r="AY22" s="57">
        <v>0.98199999999999998</v>
      </c>
      <c r="AZ22" s="57">
        <v>0.98</v>
      </c>
      <c r="BA22" s="57">
        <v>0.97799999999999998</v>
      </c>
      <c r="BB22" s="57">
        <v>0.97599999999999998</v>
      </c>
      <c r="BC22" s="57">
        <v>0.97399999999999998</v>
      </c>
      <c r="BD22" s="57">
        <v>0.97199999999999998</v>
      </c>
      <c r="BE22" s="57">
        <v>0.97</v>
      </c>
      <c r="BF22" s="57">
        <v>0.96499999999999997</v>
      </c>
      <c r="BG22" s="57">
        <v>0.96</v>
      </c>
      <c r="BH22" s="57">
        <v>0.94499999999999995</v>
      </c>
      <c r="BI22" s="57">
        <v>0.91</v>
      </c>
      <c r="BJ22" s="4"/>
      <c r="BK22" s="4"/>
      <c r="BL22" s="4"/>
      <c r="BM22" s="4"/>
      <c r="BN22" s="4"/>
      <c r="BO22" s="4"/>
      <c r="BP22" s="4"/>
      <c r="BQ22" s="4"/>
      <c r="BR22" s="4"/>
      <c r="BS22" s="4"/>
      <c r="BT22" s="4"/>
      <c r="BU22" s="4"/>
      <c r="BV22" s="4"/>
      <c r="BW22" s="4"/>
      <c r="BX22" s="4"/>
      <c r="BY22" s="4"/>
      <c r="BZ22" s="4"/>
      <c r="CA22" s="4"/>
      <c r="CB22" s="4"/>
    </row>
    <row r="23" spans="1:80" x14ac:dyDescent="0.25">
      <c r="A23" s="1"/>
      <c r="B23" s="20" t="s">
        <v>6</v>
      </c>
      <c r="C23" s="104">
        <f>C24/1.03375</f>
        <v>2.5219784715627127</v>
      </c>
      <c r="D23" s="17">
        <f>C23/C22-1</f>
        <v>3.3749999999999947E-2</v>
      </c>
      <c r="E23" s="15">
        <f t="shared" si="10"/>
        <v>0.96262999999999999</v>
      </c>
      <c r="F23" s="100">
        <v>2.6198835186548441</v>
      </c>
      <c r="G23" s="18">
        <f t="shared" si="12"/>
        <v>3.3749999999999947E-2</v>
      </c>
      <c r="H23" s="1"/>
      <c r="I23" s="2"/>
      <c r="J23" s="20" t="s">
        <v>6</v>
      </c>
      <c r="K23" s="54">
        <v>0.26631000000000005</v>
      </c>
      <c r="L23" s="17">
        <f t="shared" si="13"/>
        <v>0.11004126547455306</v>
      </c>
      <c r="M23" s="15">
        <f t="shared" si="11"/>
        <v>0.84768907563025231</v>
      </c>
      <c r="N23" s="55">
        <v>0.31415999999999999</v>
      </c>
      <c r="O23" s="18">
        <f t="shared" si="14"/>
        <v>4.961411245865488E-2</v>
      </c>
      <c r="P23" s="2"/>
      <c r="Q23" s="3"/>
      <c r="R23" s="20" t="s">
        <v>5</v>
      </c>
      <c r="S23" s="56">
        <f t="shared" si="15"/>
        <v>-7.1499999999999773</v>
      </c>
      <c r="T23" s="57">
        <v>0.7</v>
      </c>
      <c r="U23" s="56">
        <f t="shared" si="15"/>
        <v>100.85000000000002</v>
      </c>
      <c r="V23" s="57">
        <v>1.1759999999999999</v>
      </c>
      <c r="W23" s="56">
        <f t="shared" si="16"/>
        <v>394.85</v>
      </c>
      <c r="X23" s="57">
        <v>0.7</v>
      </c>
      <c r="Y23" s="3"/>
      <c r="Z23" s="4"/>
      <c r="AA23" s="19" t="s">
        <v>11</v>
      </c>
      <c r="AB23" s="132" t="s">
        <v>26</v>
      </c>
      <c r="AC23" s="134"/>
      <c r="AD23" s="57">
        <v>1</v>
      </c>
      <c r="AE23" s="57">
        <v>0.999</v>
      </c>
      <c r="AF23" s="57">
        <v>0.998</v>
      </c>
      <c r="AG23" s="57">
        <v>0.997</v>
      </c>
      <c r="AH23" s="57">
        <v>0.996</v>
      </c>
      <c r="AI23" s="57">
        <v>0.995</v>
      </c>
      <c r="AJ23" s="57">
        <v>0.995</v>
      </c>
      <c r="AK23" s="57">
        <v>0.99399999999999999</v>
      </c>
      <c r="AL23" s="57">
        <v>0.99399999999999999</v>
      </c>
      <c r="AM23" s="57">
        <v>0.99299999999999999</v>
      </c>
      <c r="AN23" s="57">
        <v>0.99299999999999999</v>
      </c>
      <c r="AO23" s="57">
        <v>0.99199999999999999</v>
      </c>
      <c r="AP23" s="57">
        <v>0.99099999999999999</v>
      </c>
      <c r="AQ23" s="57">
        <v>0.99</v>
      </c>
      <c r="AR23" s="57">
        <v>0.98899999999999999</v>
      </c>
      <c r="AS23" s="57">
        <v>0.98799999999999999</v>
      </c>
      <c r="AT23" s="57">
        <v>0.98699999999999999</v>
      </c>
      <c r="AU23" s="57">
        <v>0.98599999999999999</v>
      </c>
      <c r="AV23" s="57">
        <v>0.98499999999999999</v>
      </c>
      <c r="AW23" s="57">
        <v>0.98399999999999999</v>
      </c>
      <c r="AX23" s="57">
        <v>0.98299999999999998</v>
      </c>
      <c r="AY23" s="57">
        <v>0.98199999999999998</v>
      </c>
      <c r="AZ23" s="57">
        <v>0.98</v>
      </c>
      <c r="BA23" s="57">
        <v>0.97799999999999998</v>
      </c>
      <c r="BB23" s="57">
        <v>0.97599999999999998</v>
      </c>
      <c r="BC23" s="57">
        <v>0.97399999999999998</v>
      </c>
      <c r="BD23" s="57">
        <v>0.97199999999999998</v>
      </c>
      <c r="BE23" s="57">
        <v>0.97</v>
      </c>
      <c r="BF23" s="57">
        <v>0.96499999999999997</v>
      </c>
      <c r="BG23" s="57">
        <v>0.96</v>
      </c>
      <c r="BH23" s="57">
        <v>0.94599999999999995</v>
      </c>
      <c r="BI23" s="57">
        <v>0.93</v>
      </c>
      <c r="BJ23" s="4"/>
      <c r="BK23" s="4"/>
      <c r="BL23" s="4"/>
      <c r="BM23" s="4"/>
      <c r="BN23" s="4"/>
      <c r="BO23" s="4"/>
      <c r="BP23" s="4"/>
      <c r="BQ23" s="4"/>
      <c r="BR23" s="4"/>
      <c r="BS23" s="4"/>
      <c r="BT23" s="4"/>
      <c r="BU23" s="4"/>
      <c r="BV23" s="4"/>
      <c r="BW23" s="4"/>
      <c r="BX23" s="4"/>
      <c r="BY23" s="4"/>
      <c r="BZ23" s="4"/>
      <c r="CA23" s="4"/>
      <c r="CB23" s="4"/>
    </row>
    <row r="24" spans="1:80" x14ac:dyDescent="0.25">
      <c r="A24" s="1"/>
      <c r="B24" s="20" t="s">
        <v>7</v>
      </c>
      <c r="C24" s="104">
        <v>2.6070952449779541</v>
      </c>
      <c r="D24" s="17">
        <f>C24/C23-1</f>
        <v>3.3749999999999947E-2</v>
      </c>
      <c r="E24" s="15">
        <f t="shared" si="10"/>
        <v>0.96262999999999999</v>
      </c>
      <c r="F24" s="100">
        <v>2.7083045874094451</v>
      </c>
      <c r="G24" s="18">
        <f t="shared" si="12"/>
        <v>3.3749999999999947E-2</v>
      </c>
      <c r="H24" s="1"/>
      <c r="I24" s="2"/>
      <c r="J24" s="20" t="s">
        <v>7</v>
      </c>
      <c r="K24" s="54">
        <v>0.29601</v>
      </c>
      <c r="L24" s="17">
        <f t="shared" si="13"/>
        <v>0.11152416356877293</v>
      </c>
      <c r="M24" s="15">
        <f t="shared" si="11"/>
        <v>0.89699999999999991</v>
      </c>
      <c r="N24" s="55">
        <v>0.33</v>
      </c>
      <c r="O24" s="18">
        <f t="shared" si="14"/>
        <v>5.0420168067226934E-2</v>
      </c>
      <c r="P24" s="2"/>
      <c r="Q24" s="3"/>
      <c r="R24" s="20" t="s">
        <v>6</v>
      </c>
      <c r="S24" s="56">
        <f t="shared" si="15"/>
        <v>-11.149999999999977</v>
      </c>
      <c r="T24" s="57">
        <v>0.7</v>
      </c>
      <c r="U24" s="56">
        <f t="shared" si="15"/>
        <v>94.850000000000023</v>
      </c>
      <c r="V24" s="57">
        <v>1.1759999999999999</v>
      </c>
      <c r="W24" s="56">
        <f t="shared" si="16"/>
        <v>388.85</v>
      </c>
      <c r="X24" s="57">
        <v>0.7</v>
      </c>
      <c r="Y24" s="3"/>
      <c r="Z24" s="4"/>
      <c r="AA24" s="135" t="s">
        <v>49</v>
      </c>
      <c r="AB24" s="135"/>
      <c r="AC24" s="135"/>
      <c r="AD24" s="21">
        <f>AD22-AD23</f>
        <v>0</v>
      </c>
      <c r="AE24" s="21">
        <f t="shared" ref="AE24:BI24" si="17">AE22-AE23</f>
        <v>0</v>
      </c>
      <c r="AF24" s="21">
        <f t="shared" si="17"/>
        <v>0</v>
      </c>
      <c r="AG24" s="21">
        <f t="shared" si="17"/>
        <v>0</v>
      </c>
      <c r="AH24" s="21">
        <f t="shared" si="17"/>
        <v>0</v>
      </c>
      <c r="AI24" s="21">
        <f t="shared" si="17"/>
        <v>0</v>
      </c>
      <c r="AJ24" s="21">
        <f t="shared" si="17"/>
        <v>0</v>
      </c>
      <c r="AK24" s="21">
        <f t="shared" si="17"/>
        <v>0</v>
      </c>
      <c r="AL24" s="21">
        <f t="shared" si="17"/>
        <v>0</v>
      </c>
      <c r="AM24" s="21">
        <f t="shared" si="17"/>
        <v>0</v>
      </c>
      <c r="AN24" s="21">
        <f t="shared" si="17"/>
        <v>0</v>
      </c>
      <c r="AO24" s="21">
        <f t="shared" si="17"/>
        <v>0</v>
      </c>
      <c r="AP24" s="21">
        <f t="shared" si="17"/>
        <v>0</v>
      </c>
      <c r="AQ24" s="21">
        <f t="shared" si="17"/>
        <v>0</v>
      </c>
      <c r="AR24" s="21">
        <f t="shared" si="17"/>
        <v>0</v>
      </c>
      <c r="AS24" s="21">
        <f t="shared" si="17"/>
        <v>0</v>
      </c>
      <c r="AT24" s="21">
        <f t="shared" si="17"/>
        <v>0</v>
      </c>
      <c r="AU24" s="21">
        <f t="shared" si="17"/>
        <v>0</v>
      </c>
      <c r="AV24" s="21">
        <f t="shared" si="17"/>
        <v>0</v>
      </c>
      <c r="AW24" s="21">
        <f t="shared" si="17"/>
        <v>0</v>
      </c>
      <c r="AX24" s="21">
        <f t="shared" si="17"/>
        <v>0</v>
      </c>
      <c r="AY24" s="21">
        <f t="shared" si="17"/>
        <v>0</v>
      </c>
      <c r="AZ24" s="21">
        <f t="shared" si="17"/>
        <v>0</v>
      </c>
      <c r="BA24" s="21">
        <f t="shared" si="17"/>
        <v>0</v>
      </c>
      <c r="BB24" s="21">
        <f t="shared" si="17"/>
        <v>0</v>
      </c>
      <c r="BC24" s="21">
        <f t="shared" si="17"/>
        <v>0</v>
      </c>
      <c r="BD24" s="21">
        <f t="shared" si="17"/>
        <v>0</v>
      </c>
      <c r="BE24" s="21">
        <f t="shared" si="17"/>
        <v>0</v>
      </c>
      <c r="BF24" s="21">
        <f t="shared" si="17"/>
        <v>0</v>
      </c>
      <c r="BG24" s="21">
        <f t="shared" si="17"/>
        <v>0</v>
      </c>
      <c r="BH24" s="21">
        <f t="shared" si="17"/>
        <v>-1.0000000000000009E-3</v>
      </c>
      <c r="BI24" s="21">
        <f t="shared" si="17"/>
        <v>-2.0000000000000018E-2</v>
      </c>
      <c r="BJ24" s="4"/>
      <c r="BK24" s="4"/>
      <c r="BL24" s="4"/>
      <c r="BM24" s="4"/>
      <c r="BN24" s="4"/>
      <c r="BO24" s="4"/>
      <c r="BP24" s="4"/>
      <c r="BQ24" s="4"/>
      <c r="BR24" s="4"/>
      <c r="BS24" s="4"/>
      <c r="BT24" s="4"/>
      <c r="BU24" s="4"/>
      <c r="BV24" s="4"/>
      <c r="BW24" s="4"/>
      <c r="BX24" s="4"/>
      <c r="BY24" s="4"/>
      <c r="BZ24" s="4"/>
      <c r="CA24" s="4"/>
      <c r="CB24" s="4"/>
    </row>
    <row r="25" spans="1:80" x14ac:dyDescent="0.25">
      <c r="A25" s="1"/>
      <c r="B25" s="31" t="s">
        <v>9</v>
      </c>
      <c r="C25" s="104">
        <v>2.1718000000000002</v>
      </c>
      <c r="D25" s="17">
        <f>C25/C20-1</f>
        <v>-4.8683517265015963E-2</v>
      </c>
      <c r="E25" s="15">
        <f t="shared" si="10"/>
        <v>0.96262999999999999</v>
      </c>
      <c r="F25" s="100">
        <v>2.2561108629483813</v>
      </c>
      <c r="G25" s="18">
        <f>F25/F20-1</f>
        <v>-4.8683517265015963E-2</v>
      </c>
      <c r="H25" s="1"/>
      <c r="I25" s="2"/>
      <c r="J25" s="31" t="s">
        <v>9</v>
      </c>
      <c r="K25" s="54">
        <v>0.28000000000000003</v>
      </c>
      <c r="L25" s="17">
        <f>K25/K20-1</f>
        <v>0.43810991268618382</v>
      </c>
      <c r="M25" s="15">
        <f t="shared" si="11"/>
        <v>0.80000000000000016</v>
      </c>
      <c r="N25" s="55">
        <v>0.35</v>
      </c>
      <c r="O25" s="18">
        <f>N25/N20-1</f>
        <v>0.28870724253470303</v>
      </c>
      <c r="P25" s="2"/>
      <c r="Q25" s="3"/>
      <c r="R25" s="20" t="s">
        <v>7</v>
      </c>
      <c r="S25" s="56">
        <f t="shared" si="15"/>
        <v>-15.149999999999977</v>
      </c>
      <c r="T25" s="57">
        <v>0.7</v>
      </c>
      <c r="U25" s="56">
        <f t="shared" si="15"/>
        <v>88.850000000000023</v>
      </c>
      <c r="V25" s="57">
        <v>1.1759999999999999</v>
      </c>
      <c r="W25" s="56">
        <f t="shared" si="16"/>
        <v>382.85</v>
      </c>
      <c r="X25" s="57">
        <v>0.7</v>
      </c>
      <c r="Y25" s="3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  <c r="AV25" s="4"/>
      <c r="AW25" s="4"/>
      <c r="AX25" s="4"/>
      <c r="AY25" s="4"/>
      <c r="AZ25" s="4"/>
      <c r="BA25" s="4"/>
      <c r="BB25" s="4"/>
      <c r="BC25" s="4"/>
      <c r="BD25" s="4"/>
      <c r="BE25" s="4"/>
      <c r="BF25" s="4"/>
      <c r="BG25" s="4"/>
      <c r="BH25" s="4"/>
      <c r="BI25" s="4"/>
      <c r="BJ25" s="4"/>
      <c r="BK25" s="4"/>
      <c r="BL25" s="4"/>
      <c r="BM25" s="4"/>
      <c r="BN25" s="4"/>
      <c r="BO25" s="4"/>
      <c r="BP25" s="4"/>
      <c r="BQ25" s="4"/>
      <c r="BR25" s="4"/>
      <c r="BS25" s="4"/>
      <c r="BT25" s="4"/>
      <c r="BU25" s="4"/>
      <c r="BV25" s="4"/>
      <c r="BW25" s="4"/>
      <c r="BX25" s="4"/>
      <c r="BY25" s="4"/>
      <c r="BZ25" s="4"/>
      <c r="CA25" s="4"/>
      <c r="CB25" s="4"/>
    </row>
    <row r="26" spans="1:80" x14ac:dyDescent="0.25">
      <c r="A26" s="1"/>
      <c r="B26" s="33" t="s">
        <v>8</v>
      </c>
      <c r="C26" s="104">
        <v>2.0847000000000002</v>
      </c>
      <c r="D26" s="17">
        <f>C26/C25-1</f>
        <v>-4.0104982042545312E-2</v>
      </c>
      <c r="E26" s="15">
        <f t="shared" si="10"/>
        <v>0.9626300000000001</v>
      </c>
      <c r="F26" s="100">
        <v>2.1656295773038448</v>
      </c>
      <c r="G26" s="18">
        <f t="shared" ref="G26" si="18">F26/F25-1</f>
        <v>-4.0104982042545423E-2</v>
      </c>
      <c r="H26" s="1"/>
      <c r="I26" s="2"/>
      <c r="J26" s="33" t="s">
        <v>8</v>
      </c>
      <c r="K26" s="54">
        <v>0.32</v>
      </c>
      <c r="L26" s="17">
        <f t="shared" ref="L26" si="19">K26/K25-1</f>
        <v>0.14285714285714279</v>
      </c>
      <c r="M26" s="15">
        <f t="shared" si="11"/>
        <v>0.76190476190476197</v>
      </c>
      <c r="N26" s="55">
        <v>0.42</v>
      </c>
      <c r="O26" s="18">
        <f t="shared" ref="O26" si="20">N26/N25-1</f>
        <v>0.19999999999999996</v>
      </c>
      <c r="P26" s="2"/>
      <c r="Q26" s="3"/>
      <c r="R26" s="31" t="s">
        <v>9</v>
      </c>
      <c r="S26" s="56">
        <f t="shared" si="15"/>
        <v>-52.149999999999977</v>
      </c>
      <c r="T26" s="57">
        <v>0.7</v>
      </c>
      <c r="U26" s="56">
        <f t="shared" si="15"/>
        <v>71.850000000000023</v>
      </c>
      <c r="V26" s="57">
        <v>1.1759999999999999</v>
      </c>
      <c r="W26" s="56">
        <f t="shared" si="16"/>
        <v>347.85</v>
      </c>
      <c r="X26" s="57">
        <v>0.7</v>
      </c>
      <c r="Y26" s="3"/>
      <c r="Z26" s="4"/>
      <c r="AA26" s="4"/>
      <c r="AB26" s="4"/>
      <c r="AC26" s="4"/>
      <c r="AD26" s="39">
        <v>1</v>
      </c>
      <c r="AE26" s="39">
        <v>2</v>
      </c>
      <c r="AF26" s="39">
        <v>3</v>
      </c>
      <c r="AG26" s="39">
        <v>4</v>
      </c>
      <c r="AH26" s="39">
        <v>5</v>
      </c>
      <c r="AI26" s="39">
        <v>6</v>
      </c>
      <c r="AJ26" s="39">
        <v>7</v>
      </c>
      <c r="AK26" s="39">
        <v>8</v>
      </c>
      <c r="AL26" s="39">
        <v>9</v>
      </c>
      <c r="AM26" s="39">
        <v>10</v>
      </c>
      <c r="AN26" s="39">
        <v>11</v>
      </c>
      <c r="AO26" s="39">
        <v>12</v>
      </c>
      <c r="AP26" s="39">
        <v>13</v>
      </c>
      <c r="AQ26" s="39">
        <v>14</v>
      </c>
      <c r="AR26" s="39">
        <v>15</v>
      </c>
      <c r="AS26" s="39">
        <v>16</v>
      </c>
      <c r="AT26" s="39">
        <v>17</v>
      </c>
      <c r="AU26" s="39">
        <v>18</v>
      </c>
      <c r="AV26" s="39">
        <v>19</v>
      </c>
      <c r="AW26" s="39">
        <v>20</v>
      </c>
      <c r="AX26" s="39">
        <v>21</v>
      </c>
      <c r="AY26" s="39">
        <v>22</v>
      </c>
      <c r="AZ26" s="39">
        <v>23</v>
      </c>
      <c r="BA26" s="39">
        <v>24</v>
      </c>
      <c r="BB26" s="39">
        <v>25</v>
      </c>
      <c r="BC26" s="39">
        <v>26</v>
      </c>
      <c r="BD26" s="39">
        <v>27</v>
      </c>
      <c r="BE26" s="39">
        <v>28</v>
      </c>
      <c r="BF26" s="39">
        <v>29</v>
      </c>
      <c r="BG26" s="39">
        <v>30</v>
      </c>
      <c r="BH26" s="39">
        <v>31</v>
      </c>
      <c r="BI26" s="39">
        <v>32</v>
      </c>
      <c r="BJ26" s="4"/>
      <c r="BK26" s="4"/>
      <c r="BL26" s="4"/>
      <c r="BM26" s="4"/>
      <c r="BN26" s="4"/>
      <c r="BO26" s="4"/>
      <c r="BP26" s="4"/>
      <c r="BQ26" s="4"/>
      <c r="BR26" s="4"/>
      <c r="BS26" s="4"/>
      <c r="BT26" s="4"/>
      <c r="BU26" s="4"/>
      <c r="BV26" s="4"/>
      <c r="BW26" s="4"/>
      <c r="BX26" s="4"/>
      <c r="BY26" s="4"/>
      <c r="BZ26" s="4"/>
      <c r="CA26" s="4"/>
      <c r="CB26" s="4"/>
    </row>
    <row r="27" spans="1:80" ht="15.75" thickBot="1" x14ac:dyDescent="0.3">
      <c r="A27" s="1"/>
      <c r="B27" s="1"/>
      <c r="C27" s="1"/>
      <c r="D27" s="1"/>
      <c r="E27" s="1"/>
      <c r="F27" s="1"/>
      <c r="G27" s="1"/>
      <c r="H27" s="1"/>
      <c r="I27" s="2"/>
      <c r="J27" s="2"/>
      <c r="K27" s="2"/>
      <c r="L27" s="2"/>
      <c r="M27" s="2"/>
      <c r="N27" s="2"/>
      <c r="O27" s="2"/>
      <c r="P27" s="2"/>
      <c r="Q27" s="3"/>
      <c r="R27" s="33" t="s">
        <v>8</v>
      </c>
      <c r="S27" s="56">
        <f t="shared" si="15"/>
        <v>-60.149999999999977</v>
      </c>
      <c r="T27" s="57">
        <v>0.7</v>
      </c>
      <c r="U27" s="56">
        <f t="shared" si="15"/>
        <v>66.850000000000023</v>
      </c>
      <c r="V27" s="57">
        <v>1.1759999999999999</v>
      </c>
      <c r="W27" s="56">
        <f t="shared" si="16"/>
        <v>339.85</v>
      </c>
      <c r="X27" s="57">
        <v>0.7</v>
      </c>
      <c r="Y27" s="3"/>
      <c r="Z27" s="4"/>
      <c r="AA27" s="16" t="s">
        <v>10</v>
      </c>
      <c r="AB27" s="136" t="s">
        <v>51</v>
      </c>
      <c r="AC27" s="137"/>
      <c r="AD27" s="57">
        <v>1</v>
      </c>
      <c r="AE27" s="57">
        <v>0.999</v>
      </c>
      <c r="AF27" s="57">
        <v>0.998</v>
      </c>
      <c r="AG27" s="57">
        <v>0.996</v>
      </c>
      <c r="AH27" s="57">
        <v>0.99399999999999999</v>
      </c>
      <c r="AI27" s="57">
        <v>0.99199999999999999</v>
      </c>
      <c r="AJ27" s="57">
        <v>0.99</v>
      </c>
      <c r="AK27" s="57">
        <v>0.98799999999999999</v>
      </c>
      <c r="AL27" s="57">
        <v>0.98599999999999999</v>
      </c>
      <c r="AM27" s="57">
        <v>0.98299999999999998</v>
      </c>
      <c r="AN27" s="57">
        <v>0.98</v>
      </c>
      <c r="AO27" s="57">
        <v>0.97699999999999998</v>
      </c>
      <c r="AP27" s="57">
        <v>0.97399999999999998</v>
      </c>
      <c r="AQ27" s="57">
        <v>0.97199999999999998</v>
      </c>
      <c r="AR27" s="57">
        <v>0.97</v>
      </c>
      <c r="AS27" s="57">
        <v>0.96799999999999997</v>
      </c>
      <c r="AT27" s="57">
        <v>0.96599999999999997</v>
      </c>
      <c r="AU27" s="57">
        <v>0.96399999999999997</v>
      </c>
      <c r="AV27" s="57">
        <v>0.96199999999999997</v>
      </c>
      <c r="AW27" s="57">
        <v>0.96</v>
      </c>
      <c r="AX27" s="57">
        <v>0.95899999999999996</v>
      </c>
      <c r="AY27" s="57">
        <v>0.95799999999999996</v>
      </c>
      <c r="AZ27" s="57">
        <v>0.95699999999999996</v>
      </c>
      <c r="BA27" s="57">
        <v>0.95599999999999996</v>
      </c>
      <c r="BB27" s="57">
        <v>0.95499999999999996</v>
      </c>
      <c r="BC27" s="57">
        <v>0.95399999999999996</v>
      </c>
      <c r="BD27" s="57">
        <v>0.95199999999999996</v>
      </c>
      <c r="BE27" s="57">
        <v>0.95</v>
      </c>
      <c r="BF27" s="57">
        <v>0.94499999999999995</v>
      </c>
      <c r="BG27" s="57">
        <v>0.94</v>
      </c>
      <c r="BH27" s="57">
        <v>0.92</v>
      </c>
      <c r="BI27" s="57">
        <v>0.88</v>
      </c>
      <c r="BJ27" s="4"/>
      <c r="BK27" s="4"/>
      <c r="BL27" s="4"/>
      <c r="BM27" s="4"/>
      <c r="BN27" s="4"/>
      <c r="BO27" s="4"/>
      <c r="BP27" s="4"/>
      <c r="BQ27" s="4"/>
      <c r="BR27" s="4"/>
      <c r="BS27" s="4"/>
      <c r="BT27" s="4"/>
      <c r="BU27" s="4"/>
      <c r="BV27" s="4"/>
      <c r="BW27" s="4"/>
      <c r="BX27" s="4"/>
      <c r="BY27" s="4"/>
      <c r="BZ27" s="4"/>
      <c r="CA27" s="4"/>
      <c r="CB27" s="4"/>
    </row>
    <row r="28" spans="1:80" ht="15.75" thickBot="1" x14ac:dyDescent="0.3">
      <c r="A28" s="1"/>
      <c r="B28" s="1"/>
      <c r="C28" s="1"/>
      <c r="D28" s="1"/>
      <c r="E28" s="1"/>
      <c r="F28" s="1"/>
      <c r="G28" s="1"/>
      <c r="H28" s="1"/>
      <c r="I28" s="2"/>
      <c r="J28" s="6" t="s">
        <v>21</v>
      </c>
      <c r="K28" s="126" t="s">
        <v>22</v>
      </c>
      <c r="L28" s="131"/>
      <c r="M28" s="131"/>
      <c r="N28" s="127"/>
      <c r="O28" s="2"/>
      <c r="P28" s="2"/>
      <c r="Q28" s="3"/>
      <c r="R28" s="3"/>
      <c r="S28" s="3"/>
      <c r="T28" s="3"/>
      <c r="U28" s="3"/>
      <c r="V28" s="3"/>
      <c r="W28" s="3"/>
      <c r="X28" s="3"/>
      <c r="Y28" s="3"/>
      <c r="Z28" s="4"/>
      <c r="AA28" s="19" t="s">
        <v>11</v>
      </c>
      <c r="AB28" s="136" t="s">
        <v>51</v>
      </c>
      <c r="AC28" s="137"/>
      <c r="AD28" s="57">
        <v>1</v>
      </c>
      <c r="AE28" s="57">
        <v>0.999</v>
      </c>
      <c r="AF28" s="57">
        <v>0.998</v>
      </c>
      <c r="AG28" s="57">
        <v>0.996</v>
      </c>
      <c r="AH28" s="57">
        <v>0.99399999999999999</v>
      </c>
      <c r="AI28" s="57">
        <v>0.99199999999999999</v>
      </c>
      <c r="AJ28" s="57">
        <v>0.99</v>
      </c>
      <c r="AK28" s="57">
        <v>0.98799999999999999</v>
      </c>
      <c r="AL28" s="57">
        <v>0.98599999999999999</v>
      </c>
      <c r="AM28" s="57">
        <v>0.98299999999999998</v>
      </c>
      <c r="AN28" s="57">
        <v>0.98</v>
      </c>
      <c r="AO28" s="57">
        <v>0.97699999999999998</v>
      </c>
      <c r="AP28" s="57">
        <v>0.97399999999999998</v>
      </c>
      <c r="AQ28" s="57">
        <v>0.97199999999999998</v>
      </c>
      <c r="AR28" s="57">
        <v>0.97</v>
      </c>
      <c r="AS28" s="57">
        <v>0.96799999999999997</v>
      </c>
      <c r="AT28" s="57">
        <v>0.96599999999999997</v>
      </c>
      <c r="AU28" s="57">
        <v>0.96399999999999997</v>
      </c>
      <c r="AV28" s="57">
        <v>0.96199999999999997</v>
      </c>
      <c r="AW28" s="57">
        <v>0.96</v>
      </c>
      <c r="AX28" s="57">
        <v>0.95899999999999996</v>
      </c>
      <c r="AY28" s="57">
        <v>0.95799999999999996</v>
      </c>
      <c r="AZ28" s="57">
        <v>0.95699999999999996</v>
      </c>
      <c r="BA28" s="57">
        <v>0.95599999999999996</v>
      </c>
      <c r="BB28" s="57">
        <v>0.95499999999999996</v>
      </c>
      <c r="BC28" s="57">
        <v>0.95399999999999996</v>
      </c>
      <c r="BD28" s="57">
        <v>0.95199999999999996</v>
      </c>
      <c r="BE28" s="57">
        <v>0.95</v>
      </c>
      <c r="BF28" s="57">
        <v>0.94499999999999995</v>
      </c>
      <c r="BG28" s="57">
        <v>0.94199999999999995</v>
      </c>
      <c r="BH28" s="57">
        <v>0.93400000000000005</v>
      </c>
      <c r="BI28" s="57">
        <v>0.91</v>
      </c>
      <c r="BJ28" s="4"/>
      <c r="BK28" s="4"/>
      <c r="BL28" s="4"/>
      <c r="BM28" s="4"/>
      <c r="BN28" s="4"/>
      <c r="BO28" s="4"/>
      <c r="BP28" s="4"/>
      <c r="BQ28" s="4"/>
      <c r="BR28" s="4"/>
      <c r="BS28" s="4"/>
      <c r="BT28" s="4"/>
      <c r="BU28" s="4"/>
      <c r="BV28" s="4"/>
      <c r="BW28" s="4"/>
      <c r="BX28" s="4"/>
      <c r="BY28" s="4"/>
      <c r="BZ28" s="4"/>
      <c r="CA28" s="4"/>
      <c r="CB28" s="4"/>
    </row>
    <row r="29" spans="1:80" ht="15.75" thickBot="1" x14ac:dyDescent="0.3">
      <c r="A29" s="1"/>
      <c r="B29" s="129" t="s">
        <v>15</v>
      </c>
      <c r="C29" s="138"/>
      <c r="D29" s="138"/>
      <c r="E29" s="130"/>
      <c r="F29" s="22">
        <f>AVERAGE(D10:D13,G10:G13,D21:D24,G21:G24)</f>
        <v>3.3749999999999947E-2</v>
      </c>
      <c r="G29" s="1"/>
      <c r="H29" s="1"/>
      <c r="I29" s="2"/>
      <c r="J29" s="2"/>
      <c r="K29" s="2"/>
      <c r="L29" s="2"/>
      <c r="M29" s="2"/>
      <c r="N29" s="2"/>
      <c r="O29" s="2"/>
      <c r="P29" s="2"/>
      <c r="Q29" s="3"/>
      <c r="R29" s="3"/>
      <c r="S29" s="3"/>
      <c r="T29" s="3"/>
      <c r="U29" s="3"/>
      <c r="V29" s="3"/>
      <c r="W29" s="3"/>
      <c r="X29" s="3"/>
      <c r="Y29" s="3"/>
      <c r="Z29" s="4"/>
      <c r="AA29" s="132" t="s">
        <v>49</v>
      </c>
      <c r="AB29" s="133"/>
      <c r="AC29" s="134"/>
      <c r="AD29" s="21">
        <f>AD27-AD28</f>
        <v>0</v>
      </c>
      <c r="AE29" s="21">
        <f t="shared" ref="AE29:BI29" si="21">AE27-AE28</f>
        <v>0</v>
      </c>
      <c r="AF29" s="21">
        <f t="shared" si="21"/>
        <v>0</v>
      </c>
      <c r="AG29" s="21">
        <f t="shared" si="21"/>
        <v>0</v>
      </c>
      <c r="AH29" s="21">
        <f t="shared" si="21"/>
        <v>0</v>
      </c>
      <c r="AI29" s="21">
        <f t="shared" si="21"/>
        <v>0</v>
      </c>
      <c r="AJ29" s="21">
        <f t="shared" si="21"/>
        <v>0</v>
      </c>
      <c r="AK29" s="21">
        <f t="shared" si="21"/>
        <v>0</v>
      </c>
      <c r="AL29" s="21">
        <f t="shared" si="21"/>
        <v>0</v>
      </c>
      <c r="AM29" s="21">
        <f t="shared" si="21"/>
        <v>0</v>
      </c>
      <c r="AN29" s="21">
        <f t="shared" si="21"/>
        <v>0</v>
      </c>
      <c r="AO29" s="21">
        <f t="shared" si="21"/>
        <v>0</v>
      </c>
      <c r="AP29" s="21">
        <f t="shared" si="21"/>
        <v>0</v>
      </c>
      <c r="AQ29" s="21">
        <f t="shared" si="21"/>
        <v>0</v>
      </c>
      <c r="AR29" s="21">
        <f t="shared" si="21"/>
        <v>0</v>
      </c>
      <c r="AS29" s="21">
        <f t="shared" si="21"/>
        <v>0</v>
      </c>
      <c r="AT29" s="21">
        <f t="shared" si="21"/>
        <v>0</v>
      </c>
      <c r="AU29" s="21">
        <f t="shared" si="21"/>
        <v>0</v>
      </c>
      <c r="AV29" s="21">
        <f t="shared" si="21"/>
        <v>0</v>
      </c>
      <c r="AW29" s="21">
        <f t="shared" si="21"/>
        <v>0</v>
      </c>
      <c r="AX29" s="21">
        <f t="shared" si="21"/>
        <v>0</v>
      </c>
      <c r="AY29" s="21">
        <f t="shared" si="21"/>
        <v>0</v>
      </c>
      <c r="AZ29" s="21">
        <f t="shared" si="21"/>
        <v>0</v>
      </c>
      <c r="BA29" s="21">
        <f t="shared" si="21"/>
        <v>0</v>
      </c>
      <c r="BB29" s="21">
        <f t="shared" si="21"/>
        <v>0</v>
      </c>
      <c r="BC29" s="21">
        <f t="shared" si="21"/>
        <v>0</v>
      </c>
      <c r="BD29" s="21">
        <f t="shared" si="21"/>
        <v>0</v>
      </c>
      <c r="BE29" s="21">
        <f t="shared" si="21"/>
        <v>0</v>
      </c>
      <c r="BF29" s="21">
        <f t="shared" si="21"/>
        <v>0</v>
      </c>
      <c r="BG29" s="21">
        <f t="shared" si="21"/>
        <v>-2.0000000000000018E-3</v>
      </c>
      <c r="BH29" s="21">
        <f t="shared" si="21"/>
        <v>-1.4000000000000012E-2</v>
      </c>
      <c r="BI29" s="21">
        <f t="shared" si="21"/>
        <v>-3.0000000000000027E-2</v>
      </c>
      <c r="BJ29" s="4"/>
      <c r="BK29" s="4"/>
      <c r="BL29" s="4"/>
      <c r="BM29" s="4"/>
      <c r="BN29" s="4"/>
      <c r="BO29" s="4"/>
      <c r="BP29" s="4"/>
      <c r="BQ29" s="4"/>
      <c r="BR29" s="4"/>
      <c r="BS29" s="4"/>
      <c r="BT29" s="4"/>
      <c r="BU29" s="4"/>
      <c r="BV29" s="4"/>
      <c r="BW29" s="4"/>
      <c r="BX29" s="4"/>
      <c r="BY29" s="4"/>
      <c r="BZ29" s="4"/>
      <c r="CA29" s="4"/>
      <c r="CB29" s="4"/>
    </row>
    <row r="30" spans="1:80" ht="15.75" thickBot="1" x14ac:dyDescent="0.3">
      <c r="A30" s="1"/>
      <c r="B30" s="129" t="s">
        <v>17</v>
      </c>
      <c r="C30" s="138"/>
      <c r="D30" s="138"/>
      <c r="E30" s="130"/>
      <c r="F30" s="22">
        <f>AVERAGE(D14,G14,D25,G25)</f>
        <v>-4.8666106246438495E-2</v>
      </c>
      <c r="G30" s="1"/>
      <c r="H30" s="1"/>
      <c r="I30" s="2"/>
      <c r="J30" s="2"/>
      <c r="K30" s="7" t="s">
        <v>10</v>
      </c>
      <c r="L30" s="2"/>
      <c r="M30" s="8" t="s">
        <v>13</v>
      </c>
      <c r="N30" s="9" t="s">
        <v>11</v>
      </c>
      <c r="O30" s="2"/>
      <c r="P30" s="2"/>
      <c r="Q30" s="3"/>
      <c r="R30" s="3"/>
      <c r="S30" s="3"/>
      <c r="T30" s="3"/>
      <c r="U30" s="3"/>
      <c r="V30" s="3"/>
      <c r="W30" s="3"/>
      <c r="X30" s="3"/>
      <c r="Y30" s="3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4"/>
      <c r="AU30" s="4"/>
      <c r="AV30" s="4"/>
      <c r="AW30" s="4"/>
      <c r="AX30" s="4"/>
      <c r="AY30" s="4"/>
      <c r="AZ30" s="4"/>
      <c r="BA30" s="4"/>
      <c r="BB30" s="4"/>
      <c r="BC30" s="4"/>
      <c r="BD30" s="4"/>
      <c r="BE30" s="4"/>
      <c r="BF30" s="4"/>
      <c r="BG30" s="4"/>
      <c r="BH30" s="4"/>
      <c r="BI30" s="4"/>
      <c r="BJ30" s="4"/>
      <c r="BK30" s="4"/>
      <c r="BL30" s="4"/>
      <c r="BM30" s="4"/>
      <c r="BN30" s="4"/>
      <c r="BO30" s="4"/>
      <c r="BP30" s="4"/>
      <c r="BQ30" s="4"/>
      <c r="BR30" s="4"/>
      <c r="BS30" s="4"/>
      <c r="BT30" s="4"/>
      <c r="BU30" s="4"/>
      <c r="BV30" s="4"/>
      <c r="BW30" s="4"/>
      <c r="BX30" s="4"/>
      <c r="BY30" s="4"/>
      <c r="BZ30" s="4"/>
      <c r="CA30" s="4"/>
      <c r="CB30" s="4"/>
    </row>
    <row r="31" spans="1:80" ht="15.75" thickBot="1" x14ac:dyDescent="0.3">
      <c r="A31" s="1"/>
      <c r="B31" s="129" t="s">
        <v>16</v>
      </c>
      <c r="C31" s="138"/>
      <c r="D31" s="138"/>
      <c r="E31" s="130"/>
      <c r="F31" s="22">
        <f>AVERAGE(D15,G15,D26,G26)</f>
        <v>-4.0097536066317746E-2</v>
      </c>
      <c r="G31" s="1"/>
      <c r="H31" s="1"/>
      <c r="I31" s="2"/>
      <c r="J31" s="20" t="s">
        <v>3</v>
      </c>
      <c r="K31" s="101">
        <v>0.56799999999999995</v>
      </c>
      <c r="L31" s="6" t="s">
        <v>12</v>
      </c>
      <c r="M31" s="15">
        <f>K31/N31</f>
        <v>0.65858410249182919</v>
      </c>
      <c r="N31" s="102">
        <v>0.86245628743679992</v>
      </c>
      <c r="O31" s="39" t="s">
        <v>12</v>
      </c>
      <c r="P31" s="2"/>
      <c r="Q31" s="3"/>
      <c r="R31" s="3"/>
      <c r="S31" s="3"/>
      <c r="T31" s="3"/>
      <c r="U31" s="3"/>
      <c r="V31" s="3"/>
      <c r="W31" s="3"/>
      <c r="X31" s="3"/>
      <c r="Y31" s="3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4"/>
      <c r="AU31" s="4"/>
      <c r="AV31" s="4"/>
      <c r="AW31" s="4"/>
      <c r="AX31" s="4"/>
      <c r="AY31" s="4"/>
      <c r="AZ31" s="4"/>
      <c r="BA31" s="4"/>
      <c r="BB31" s="4"/>
      <c r="BC31" s="4"/>
      <c r="BD31" s="4"/>
      <c r="BE31" s="4"/>
      <c r="BF31" s="4"/>
      <c r="BG31" s="4"/>
      <c r="BH31" s="4"/>
      <c r="BI31" s="4"/>
      <c r="BJ31" s="4"/>
      <c r="BK31" s="4"/>
      <c r="BL31" s="4"/>
      <c r="BM31" s="4"/>
      <c r="BN31" s="4"/>
      <c r="BO31" s="4"/>
      <c r="BP31" s="4"/>
      <c r="BQ31" s="4"/>
      <c r="BR31" s="4"/>
      <c r="BS31" s="4"/>
      <c r="BT31" s="4"/>
      <c r="BU31" s="4"/>
      <c r="BV31" s="4"/>
      <c r="BW31" s="4"/>
      <c r="BX31" s="4"/>
      <c r="BY31" s="4"/>
      <c r="BZ31" s="4"/>
      <c r="CA31" s="4"/>
      <c r="CB31" s="4"/>
    </row>
    <row r="32" spans="1:80" x14ac:dyDescent="0.25">
      <c r="A32" s="1"/>
      <c r="B32" s="1"/>
      <c r="C32" s="1"/>
      <c r="D32" s="1"/>
      <c r="E32" s="1"/>
      <c r="F32" s="1"/>
      <c r="G32" s="1"/>
      <c r="H32" s="1"/>
      <c r="I32" s="2"/>
      <c r="J32" s="20" t="s">
        <v>4</v>
      </c>
      <c r="K32" s="101">
        <v>0.63616000000000006</v>
      </c>
      <c r="L32" s="17">
        <f>K32/K31-1</f>
        <v>0.12000000000000011</v>
      </c>
      <c r="M32" s="15">
        <f t="shared" ref="M32:M37" si="22">K32/N32</f>
        <v>0.70220871344088809</v>
      </c>
      <c r="N32" s="102">
        <v>0.90594147839999994</v>
      </c>
      <c r="O32" s="18">
        <f>N32/N31-1</f>
        <v>5.0420168067226934E-2</v>
      </c>
      <c r="P32" s="2"/>
      <c r="Q32" s="3"/>
      <c r="R32" s="3"/>
      <c r="S32" s="3"/>
      <c r="T32" s="3"/>
      <c r="U32" s="3"/>
      <c r="V32" s="3"/>
      <c r="W32" s="3"/>
      <c r="X32" s="3"/>
      <c r="Y32" s="3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  <c r="AO32" s="4"/>
      <c r="AP32" s="4"/>
      <c r="AQ32" s="4"/>
      <c r="AR32" s="4"/>
      <c r="AS32" s="4"/>
      <c r="AT32" s="4"/>
      <c r="AU32" s="4"/>
      <c r="AV32" s="4"/>
      <c r="AW32" s="4"/>
      <c r="AX32" s="4"/>
      <c r="AY32" s="4"/>
      <c r="AZ32" s="4"/>
      <c r="BA32" s="4"/>
      <c r="BB32" s="4"/>
      <c r="BC32" s="4"/>
      <c r="BD32" s="4"/>
      <c r="BE32" s="4"/>
      <c r="BF32" s="4"/>
      <c r="BG32" s="4"/>
      <c r="BH32" s="4"/>
      <c r="BI32" s="4"/>
      <c r="BJ32" s="4"/>
      <c r="BK32" s="4"/>
      <c r="BL32" s="4"/>
      <c r="BM32" s="4"/>
      <c r="BN32" s="4"/>
      <c r="BO32" s="4"/>
      <c r="BP32" s="4"/>
      <c r="BQ32" s="4"/>
      <c r="BR32" s="4"/>
      <c r="BS32" s="4"/>
      <c r="BT32" s="4"/>
      <c r="BU32" s="4"/>
      <c r="BV32" s="4"/>
      <c r="BW32" s="4"/>
      <c r="BX32" s="4"/>
      <c r="BY32" s="4"/>
      <c r="BZ32" s="4"/>
      <c r="CA32" s="4"/>
      <c r="CB32" s="4"/>
    </row>
    <row r="33" spans="1:51" x14ac:dyDescent="0.25">
      <c r="A33" s="1"/>
      <c r="B33" s="1"/>
      <c r="C33" s="1"/>
      <c r="D33" s="1"/>
      <c r="E33" s="1"/>
      <c r="F33" s="1"/>
      <c r="G33" s="1"/>
      <c r="H33" s="1"/>
      <c r="I33" s="2"/>
      <c r="J33" s="20" t="s">
        <v>5</v>
      </c>
      <c r="K33" s="101">
        <v>0.71249920000000011</v>
      </c>
      <c r="L33" s="17">
        <f t="shared" ref="L33:L35" si="23">K33/K32-1</f>
        <v>0.12000000000000011</v>
      </c>
      <c r="M33" s="15">
        <f t="shared" si="22"/>
        <v>0.74872301861921253</v>
      </c>
      <c r="N33" s="102">
        <v>0.9516192</v>
      </c>
      <c r="O33" s="18">
        <f t="shared" ref="O33:O35" si="24">N33/N32-1</f>
        <v>5.0420168067226934E-2</v>
      </c>
      <c r="P33" s="2"/>
      <c r="Q33" s="23"/>
      <c r="R33" s="23"/>
      <c r="S33" s="23"/>
      <c r="T33" s="23"/>
      <c r="U33" s="23"/>
      <c r="V33" s="23"/>
      <c r="W33" s="23"/>
      <c r="X33" s="23"/>
      <c r="Y33" s="23"/>
      <c r="Z33" s="24"/>
      <c r="AA33" s="24"/>
      <c r="AB33" s="24"/>
      <c r="AC33" s="24"/>
      <c r="AD33" s="24"/>
      <c r="AE33" s="24"/>
      <c r="AF33" s="24"/>
      <c r="AG33" s="24"/>
      <c r="AH33" s="24"/>
      <c r="AI33" s="24"/>
      <c r="AJ33" s="24"/>
      <c r="AK33" s="24"/>
      <c r="AL33" s="24"/>
      <c r="AM33" s="25"/>
      <c r="AN33" s="25"/>
      <c r="AO33" s="25"/>
      <c r="AP33" s="25"/>
      <c r="AQ33" s="25"/>
      <c r="AR33" s="25"/>
      <c r="AS33" s="25"/>
      <c r="AT33" s="25"/>
      <c r="AU33" s="25"/>
      <c r="AV33" s="25"/>
      <c r="AW33" s="25"/>
      <c r="AX33" s="25"/>
      <c r="AY33" s="25"/>
    </row>
    <row r="34" spans="1:51" ht="15.75" thickBot="1" x14ac:dyDescent="0.3">
      <c r="A34" s="25"/>
      <c r="B34" s="25"/>
      <c r="C34" s="25"/>
      <c r="D34" s="25"/>
      <c r="E34" s="25"/>
      <c r="F34" s="25"/>
      <c r="G34" s="25"/>
      <c r="H34" s="25"/>
      <c r="I34" s="2"/>
      <c r="J34" s="20" t="s">
        <v>6</v>
      </c>
      <c r="K34" s="101">
        <v>0.79799910400000018</v>
      </c>
      <c r="L34" s="17">
        <f t="shared" si="23"/>
        <v>0.12000000000000011</v>
      </c>
      <c r="M34" s="15">
        <f t="shared" si="22"/>
        <v>0.79831843137254921</v>
      </c>
      <c r="N34" s="102">
        <v>0.99960000000000004</v>
      </c>
      <c r="O34" s="18">
        <f t="shared" si="24"/>
        <v>5.0420168067226934E-2</v>
      </c>
      <c r="P34" s="2"/>
      <c r="Q34" s="23"/>
      <c r="R34" s="23"/>
      <c r="S34" s="23"/>
      <c r="T34" s="23"/>
      <c r="U34" s="23"/>
      <c r="V34" s="23"/>
      <c r="W34" s="23"/>
      <c r="X34" s="23"/>
      <c r="Y34" s="23"/>
      <c r="Z34" s="24"/>
      <c r="AA34" s="24"/>
      <c r="AB34" s="24"/>
      <c r="AC34" s="24"/>
      <c r="AD34" s="24"/>
      <c r="AE34" s="24"/>
      <c r="AF34" s="24"/>
      <c r="AG34" s="24"/>
      <c r="AH34" s="24"/>
      <c r="AI34" s="24"/>
      <c r="AJ34" s="24"/>
      <c r="AK34" s="24"/>
      <c r="AL34" s="24"/>
      <c r="AM34" s="25"/>
      <c r="AN34" s="25"/>
      <c r="AO34" s="25"/>
      <c r="AP34" s="25"/>
      <c r="AQ34" s="25"/>
      <c r="AR34" s="25"/>
      <c r="AS34" s="25"/>
      <c r="AT34" s="25"/>
      <c r="AU34" s="25"/>
      <c r="AV34" s="25"/>
      <c r="AW34" s="25"/>
      <c r="AX34" s="25"/>
      <c r="AY34" s="25"/>
    </row>
    <row r="35" spans="1:51" ht="15.75" thickBot="1" x14ac:dyDescent="0.3">
      <c r="A35" s="25"/>
      <c r="B35" s="129" t="s">
        <v>23</v>
      </c>
      <c r="C35" s="130"/>
      <c r="D35" s="25"/>
      <c r="E35" s="25"/>
      <c r="F35" s="25"/>
      <c r="G35" s="25"/>
      <c r="H35" s="25"/>
      <c r="I35" s="2"/>
      <c r="J35" s="20" t="s">
        <v>7</v>
      </c>
      <c r="K35" s="101">
        <v>0.89375899648000023</v>
      </c>
      <c r="L35" s="17">
        <f t="shared" si="23"/>
        <v>0.12000000000000011</v>
      </c>
      <c r="M35" s="15">
        <f t="shared" si="22"/>
        <v>0.85119904426666682</v>
      </c>
      <c r="N35" s="102">
        <v>1.05</v>
      </c>
      <c r="O35" s="18">
        <f t="shared" si="24"/>
        <v>5.0420168067226934E-2</v>
      </c>
      <c r="P35" s="2"/>
      <c r="Q35" s="23"/>
      <c r="R35" s="129" t="s">
        <v>42</v>
      </c>
      <c r="S35" s="130"/>
      <c r="T35" s="23"/>
      <c r="U35" s="132" t="s">
        <v>40</v>
      </c>
      <c r="V35" s="134"/>
      <c r="W35" s="23"/>
      <c r="X35" s="23"/>
      <c r="Y35" s="23"/>
      <c r="Z35" s="24"/>
      <c r="AA35" s="24"/>
      <c r="AB35" s="24"/>
      <c r="AC35" s="24"/>
      <c r="AD35" s="24"/>
      <c r="AE35" s="24"/>
      <c r="AF35" s="24"/>
      <c r="AG35" s="24"/>
      <c r="AH35" s="24"/>
      <c r="AI35" s="24"/>
      <c r="AJ35" s="24"/>
      <c r="AK35" s="24"/>
      <c r="AL35" s="24"/>
      <c r="AM35" s="25"/>
      <c r="AN35" s="129" t="s">
        <v>80</v>
      </c>
      <c r="AO35" s="130"/>
      <c r="AP35" s="25"/>
      <c r="AQ35" s="25"/>
      <c r="AR35" s="25"/>
      <c r="AS35" s="25"/>
      <c r="AT35" s="25"/>
      <c r="AU35" s="7" t="s">
        <v>10</v>
      </c>
      <c r="AV35" s="9" t="s">
        <v>11</v>
      </c>
      <c r="AW35" s="25"/>
      <c r="AX35" s="25"/>
      <c r="AY35" s="25"/>
    </row>
    <row r="36" spans="1:51" x14ac:dyDescent="0.25">
      <c r="A36" s="25"/>
      <c r="B36" s="25"/>
      <c r="C36" s="25"/>
      <c r="D36" s="25"/>
      <c r="E36" s="25"/>
      <c r="F36" s="25"/>
      <c r="G36" s="25"/>
      <c r="H36" s="25"/>
      <c r="I36" s="2"/>
      <c r="J36" s="31" t="s">
        <v>9</v>
      </c>
      <c r="K36" s="101">
        <v>1.3</v>
      </c>
      <c r="L36" s="17">
        <f>K36/K31-1</f>
        <v>1.2887323943661975</v>
      </c>
      <c r="M36" s="15">
        <f t="shared" si="22"/>
        <v>0.8666666666666667</v>
      </c>
      <c r="N36" s="102">
        <v>1.5</v>
      </c>
      <c r="O36" s="18">
        <f>N36/N31-1</f>
        <v>0.73921858052419709</v>
      </c>
      <c r="P36" s="2"/>
      <c r="Q36" s="23"/>
      <c r="R36" s="23"/>
      <c r="S36" s="23"/>
      <c r="T36" s="23"/>
      <c r="U36" s="23"/>
      <c r="V36" s="23"/>
      <c r="W36" s="23"/>
      <c r="X36" s="23"/>
      <c r="Y36" s="23"/>
      <c r="Z36" s="24"/>
      <c r="AA36" s="24"/>
      <c r="AB36" s="24"/>
      <c r="AC36" s="24"/>
      <c r="AD36" s="24"/>
      <c r="AE36" s="24"/>
      <c r="AF36" s="24"/>
      <c r="AG36" s="24"/>
      <c r="AH36" s="24"/>
      <c r="AI36" s="24"/>
      <c r="AJ36" s="24"/>
      <c r="AK36" s="24"/>
      <c r="AL36" s="24"/>
      <c r="AM36" s="25"/>
      <c r="AN36" s="25"/>
      <c r="AO36" s="25"/>
      <c r="AP36" s="25"/>
      <c r="AQ36" s="25"/>
      <c r="AR36" s="25"/>
      <c r="AS36" s="135" t="s">
        <v>26</v>
      </c>
      <c r="AT36" s="135"/>
      <c r="AU36" s="67">
        <v>-0.12</v>
      </c>
      <c r="AV36" s="66">
        <v>-0.11</v>
      </c>
      <c r="AW36" s="25"/>
      <c r="AX36" s="25"/>
      <c r="AY36" s="25"/>
    </row>
    <row r="37" spans="1:51" ht="15.75" thickBot="1" x14ac:dyDescent="0.3">
      <c r="A37" s="25"/>
      <c r="B37" s="25"/>
      <c r="C37" s="25"/>
      <c r="D37" s="25"/>
      <c r="E37" s="25"/>
      <c r="F37" s="25"/>
      <c r="G37" s="25"/>
      <c r="H37" s="25"/>
      <c r="I37" s="2"/>
      <c r="J37" s="33" t="s">
        <v>8</v>
      </c>
      <c r="K37" s="101">
        <v>1.8</v>
      </c>
      <c r="L37" s="17">
        <f t="shared" ref="L37" si="25">K37/K36-1</f>
        <v>0.38461538461538458</v>
      </c>
      <c r="M37" s="15">
        <f t="shared" si="22"/>
        <v>0.81818181818181812</v>
      </c>
      <c r="N37" s="102">
        <v>2.2000000000000002</v>
      </c>
      <c r="O37" s="18">
        <f t="shared" ref="O37" si="26">N37/N36-1</f>
        <v>0.46666666666666679</v>
      </c>
      <c r="P37" s="2"/>
      <c r="Q37" s="23"/>
      <c r="R37" s="23"/>
      <c r="S37" s="23"/>
      <c r="T37" s="23"/>
      <c r="U37" s="23"/>
      <c r="V37" s="23"/>
      <c r="W37" s="23"/>
      <c r="X37" s="23"/>
      <c r="Y37" s="23"/>
      <c r="Z37" s="24"/>
      <c r="AA37" s="24"/>
      <c r="AB37" s="24"/>
      <c r="AC37" s="24"/>
      <c r="AD37" s="24"/>
      <c r="AE37" s="24"/>
      <c r="AF37" s="24"/>
      <c r="AG37" s="24"/>
      <c r="AH37" s="24"/>
      <c r="AI37" s="24"/>
      <c r="AJ37" s="24"/>
      <c r="AK37" s="24"/>
      <c r="AL37" s="24"/>
      <c r="AM37" s="25"/>
      <c r="AN37" s="25"/>
      <c r="AO37" s="25"/>
      <c r="AP37" s="25"/>
      <c r="AQ37" s="25"/>
      <c r="AR37" s="25"/>
      <c r="AS37" s="140" t="s">
        <v>9</v>
      </c>
      <c r="AT37" s="140"/>
      <c r="AU37" s="67">
        <v>0.08</v>
      </c>
      <c r="AV37" s="66">
        <v>0.08</v>
      </c>
      <c r="AW37" s="25"/>
      <c r="AX37" s="25"/>
      <c r="AY37" s="25"/>
    </row>
    <row r="38" spans="1:51" ht="15.75" thickBot="1" x14ac:dyDescent="0.3">
      <c r="A38" s="25"/>
      <c r="B38" s="25"/>
      <c r="C38" s="6" t="s">
        <v>21</v>
      </c>
      <c r="D38" s="126" t="s">
        <v>24</v>
      </c>
      <c r="E38" s="127"/>
      <c r="F38" s="126" t="s">
        <v>25</v>
      </c>
      <c r="G38" s="127"/>
      <c r="H38" s="25"/>
      <c r="I38" s="2"/>
      <c r="J38" s="2"/>
      <c r="K38" s="2"/>
      <c r="L38" s="2"/>
      <c r="M38" s="2"/>
      <c r="N38" s="2"/>
      <c r="O38" s="2"/>
      <c r="P38" s="2"/>
      <c r="Q38" s="23"/>
      <c r="R38" s="6" t="s">
        <v>1</v>
      </c>
      <c r="S38" s="126" t="s">
        <v>43</v>
      </c>
      <c r="T38" s="131"/>
      <c r="U38" s="127"/>
      <c r="V38" s="23"/>
      <c r="W38" s="23"/>
      <c r="X38" s="23"/>
      <c r="Y38" s="23"/>
      <c r="Z38" s="24"/>
      <c r="AA38" s="24"/>
      <c r="AB38" s="24"/>
      <c r="AC38" s="24"/>
      <c r="AD38" s="24"/>
      <c r="AE38" s="24"/>
      <c r="AF38" s="24"/>
      <c r="AG38" s="24"/>
      <c r="AH38" s="24"/>
      <c r="AI38" s="24"/>
      <c r="AJ38" s="24"/>
      <c r="AK38" s="24"/>
      <c r="AL38" s="24"/>
      <c r="AM38" s="25"/>
      <c r="AN38" s="6" t="s">
        <v>1</v>
      </c>
      <c r="AO38" s="126" t="s">
        <v>81</v>
      </c>
      <c r="AP38" s="131"/>
      <c r="AQ38" s="127"/>
      <c r="AR38" s="25"/>
      <c r="AS38" s="141" t="s">
        <v>8</v>
      </c>
      <c r="AT38" s="141"/>
      <c r="AU38" s="67">
        <v>0.09</v>
      </c>
      <c r="AV38" s="66">
        <v>0.09</v>
      </c>
      <c r="AW38" s="25"/>
      <c r="AX38" s="25"/>
      <c r="AY38" s="25"/>
    </row>
    <row r="39" spans="1:51" x14ac:dyDescent="0.25">
      <c r="A39" s="25"/>
      <c r="B39" s="25"/>
      <c r="C39" s="25"/>
      <c r="D39" s="25"/>
      <c r="E39" s="25"/>
      <c r="F39" s="25"/>
      <c r="G39" s="25"/>
      <c r="H39" s="25"/>
      <c r="I39" s="2"/>
      <c r="J39" s="2"/>
      <c r="K39" s="2"/>
      <c r="L39" s="2"/>
      <c r="M39" s="2"/>
      <c r="N39" s="2"/>
      <c r="O39" s="2"/>
      <c r="P39" s="2"/>
      <c r="Q39" s="23"/>
      <c r="R39" s="23"/>
      <c r="S39" s="23"/>
      <c r="T39" s="23"/>
      <c r="U39" s="23"/>
      <c r="V39" s="23"/>
      <c r="W39" s="23"/>
      <c r="X39" s="23"/>
      <c r="Y39" s="23"/>
      <c r="Z39" s="24"/>
      <c r="AA39" s="24"/>
      <c r="AB39" s="24"/>
      <c r="AC39" s="24"/>
      <c r="AD39" s="24"/>
      <c r="AE39" s="24"/>
      <c r="AF39" s="24"/>
      <c r="AG39" s="24"/>
      <c r="AH39" s="24"/>
      <c r="AI39" s="24"/>
      <c r="AJ39" s="24"/>
      <c r="AK39" s="24"/>
      <c r="AL39" s="24"/>
      <c r="AM39" s="25"/>
      <c r="AN39" s="25"/>
      <c r="AO39" s="25"/>
      <c r="AP39" s="25"/>
      <c r="AQ39" s="25"/>
      <c r="AR39" s="25"/>
      <c r="AS39" s="25"/>
      <c r="AT39" s="25"/>
      <c r="AU39" s="25"/>
      <c r="AV39" s="25"/>
      <c r="AW39" s="25"/>
      <c r="AX39" s="25"/>
      <c r="AY39" s="25"/>
    </row>
    <row r="40" spans="1:51" x14ac:dyDescent="0.25">
      <c r="A40" s="25"/>
      <c r="B40" s="25"/>
      <c r="C40" s="26" t="s">
        <v>94</v>
      </c>
      <c r="D40" s="26" t="s">
        <v>95</v>
      </c>
      <c r="E40" s="27" t="s">
        <v>28</v>
      </c>
      <c r="F40" s="28" t="s">
        <v>29</v>
      </c>
      <c r="G40" s="29" t="s">
        <v>30</v>
      </c>
      <c r="H40" s="25"/>
      <c r="I40" s="24"/>
      <c r="J40" s="24"/>
      <c r="K40" s="24"/>
      <c r="L40" s="24"/>
      <c r="M40" s="24"/>
      <c r="N40" s="24"/>
      <c r="O40" s="24"/>
      <c r="P40" s="24"/>
      <c r="Q40" s="23"/>
      <c r="R40" s="23"/>
      <c r="S40" s="27" t="s">
        <v>44</v>
      </c>
      <c r="T40" s="30" t="s">
        <v>45</v>
      </c>
      <c r="U40" s="23"/>
      <c r="V40" s="27" t="s">
        <v>53</v>
      </c>
      <c r="W40" s="23"/>
      <c r="X40" s="23"/>
      <c r="Y40" s="23"/>
      <c r="Z40" s="24"/>
      <c r="AA40" s="24"/>
      <c r="AB40" s="24"/>
      <c r="AC40" s="24"/>
      <c r="AD40" s="24"/>
      <c r="AE40" s="24"/>
      <c r="AF40" s="24"/>
      <c r="AG40" s="24"/>
      <c r="AH40" s="24"/>
      <c r="AI40" s="24"/>
      <c r="AJ40" s="24"/>
      <c r="AK40" s="24"/>
      <c r="AL40" s="24"/>
      <c r="AM40" s="25"/>
      <c r="AN40" s="25"/>
      <c r="AO40" s="25"/>
      <c r="AP40" s="25"/>
      <c r="AQ40" s="25"/>
      <c r="AR40" s="25"/>
      <c r="AS40" s="25"/>
      <c r="AT40" s="25"/>
      <c r="AU40" s="25"/>
      <c r="AV40" s="25"/>
      <c r="AW40" s="25"/>
      <c r="AX40" s="25"/>
      <c r="AY40" s="25"/>
    </row>
    <row r="41" spans="1:51" ht="15.75" thickBot="1" x14ac:dyDescent="0.3">
      <c r="A41" s="25"/>
      <c r="B41" s="20" t="s">
        <v>26</v>
      </c>
      <c r="C41" s="58">
        <v>1200</v>
      </c>
      <c r="D41" s="58">
        <v>960</v>
      </c>
      <c r="E41" s="59">
        <v>0.01</v>
      </c>
      <c r="F41" s="60">
        <v>2000</v>
      </c>
      <c r="G41" s="61">
        <v>2200</v>
      </c>
      <c r="H41" s="25"/>
      <c r="I41" s="24"/>
      <c r="J41" s="24"/>
      <c r="K41" s="24"/>
      <c r="L41" s="24"/>
      <c r="M41" s="24"/>
      <c r="N41" s="24"/>
      <c r="O41" s="24"/>
      <c r="P41" s="24"/>
      <c r="Q41" s="23"/>
      <c r="R41" s="20" t="s">
        <v>3</v>
      </c>
      <c r="S41" s="56">
        <v>388.15</v>
      </c>
      <c r="T41" s="106">
        <v>1378</v>
      </c>
      <c r="U41" s="39" t="s">
        <v>12</v>
      </c>
      <c r="V41" s="39">
        <f t="shared" ref="V41:V47" si="27">S41-273.15</f>
        <v>115</v>
      </c>
      <c r="W41" s="39" t="s">
        <v>46</v>
      </c>
      <c r="X41" s="23"/>
      <c r="Y41" s="23"/>
      <c r="Z41" s="24"/>
      <c r="AA41" s="24"/>
      <c r="AB41" s="24"/>
      <c r="AC41" s="24"/>
      <c r="AD41" s="24"/>
      <c r="AE41" s="24"/>
      <c r="AF41" s="24"/>
      <c r="AG41" s="24"/>
      <c r="AH41" s="24"/>
      <c r="AI41" s="24"/>
      <c r="AJ41" s="24"/>
      <c r="AK41" s="24"/>
      <c r="AL41" s="24"/>
      <c r="AM41" s="68"/>
      <c r="AN41" s="68"/>
      <c r="AO41" s="68"/>
      <c r="AP41" s="68"/>
      <c r="AQ41" s="68"/>
      <c r="AR41" s="69"/>
      <c r="AS41" s="69"/>
      <c r="AT41" s="69"/>
      <c r="AU41" s="69"/>
      <c r="AV41" s="69"/>
      <c r="AW41" s="69"/>
      <c r="AX41" s="69"/>
      <c r="AY41" s="69"/>
    </row>
    <row r="42" spans="1:51" ht="15.75" customHeight="1" thickBot="1" x14ac:dyDescent="0.3">
      <c r="A42" s="25"/>
      <c r="B42" s="31" t="s">
        <v>9</v>
      </c>
      <c r="C42" s="58">
        <v>800</v>
      </c>
      <c r="D42" s="58">
        <v>600</v>
      </c>
      <c r="E42" s="59">
        <v>5.0000000000000001E-3</v>
      </c>
      <c r="F42" s="60">
        <v>1600</v>
      </c>
      <c r="G42" s="61">
        <v>2000</v>
      </c>
      <c r="H42" s="25"/>
      <c r="I42" s="24"/>
      <c r="J42" s="129" t="s">
        <v>52</v>
      </c>
      <c r="K42" s="130"/>
      <c r="L42" s="24"/>
      <c r="M42" s="24"/>
      <c r="N42" s="139" t="s">
        <v>61</v>
      </c>
      <c r="O42" s="139"/>
      <c r="P42" s="24"/>
      <c r="Q42" s="23"/>
      <c r="R42" s="20" t="s">
        <v>4</v>
      </c>
      <c r="S42" s="56">
        <v>382.15</v>
      </c>
      <c r="T42" s="106">
        <v>998</v>
      </c>
      <c r="U42" s="18">
        <f>-T41/T42+1</f>
        <v>-0.38076152304609212</v>
      </c>
      <c r="V42" s="39">
        <f t="shared" si="27"/>
        <v>109</v>
      </c>
      <c r="W42" s="32">
        <f>V42-V41</f>
        <v>-6</v>
      </c>
      <c r="X42" s="23"/>
      <c r="Y42" s="23"/>
      <c r="Z42" s="24"/>
      <c r="AA42" s="24"/>
      <c r="AB42" s="24"/>
      <c r="AC42" s="24"/>
      <c r="AD42" s="24"/>
      <c r="AE42" s="24"/>
      <c r="AF42" s="24"/>
      <c r="AG42" s="24"/>
      <c r="AH42" s="24"/>
      <c r="AI42" s="24"/>
      <c r="AJ42" s="24"/>
      <c r="AK42" s="24"/>
      <c r="AL42" s="24"/>
      <c r="AM42" s="68"/>
      <c r="AN42" s="68"/>
      <c r="AO42" s="68"/>
      <c r="AP42" s="68"/>
      <c r="AQ42" s="68"/>
      <c r="AR42" s="69"/>
      <c r="AS42" s="69"/>
      <c r="AT42" s="6" t="s">
        <v>1</v>
      </c>
      <c r="AU42" s="126" t="s">
        <v>83</v>
      </c>
      <c r="AV42" s="127"/>
      <c r="AW42" s="69"/>
      <c r="AX42" s="77" t="s">
        <v>40</v>
      </c>
      <c r="AY42" s="69"/>
    </row>
    <row r="43" spans="1:51" ht="15.75" thickBot="1" x14ac:dyDescent="0.3">
      <c r="A43" s="25"/>
      <c r="B43" s="33" t="s">
        <v>8</v>
      </c>
      <c r="C43" s="58">
        <v>600</v>
      </c>
      <c r="D43" s="58">
        <v>500</v>
      </c>
      <c r="E43" s="59">
        <v>4.0000000000000001E-3</v>
      </c>
      <c r="F43" s="60">
        <v>1000</v>
      </c>
      <c r="G43" s="61">
        <v>1800</v>
      </c>
      <c r="H43" s="25"/>
      <c r="I43" s="24"/>
      <c r="J43" s="24"/>
      <c r="K43" s="24"/>
      <c r="L43" s="24"/>
      <c r="M43" s="24"/>
      <c r="N43" s="24"/>
      <c r="O43" s="24"/>
      <c r="P43" s="24"/>
      <c r="Q43" s="23"/>
      <c r="R43" s="20" t="s">
        <v>5</v>
      </c>
      <c r="S43" s="56">
        <v>376.15</v>
      </c>
      <c r="T43" s="106">
        <v>723</v>
      </c>
      <c r="U43" s="18">
        <f t="shared" ref="U43:U45" si="28">-T42/T43+1</f>
        <v>-0.38035961272475793</v>
      </c>
      <c r="V43" s="39">
        <f t="shared" si="27"/>
        <v>103</v>
      </c>
      <c r="W43" s="32">
        <f t="shared" ref="W43:W45" si="29">V43-V42</f>
        <v>-6</v>
      </c>
      <c r="X43" s="23"/>
      <c r="Y43" s="23"/>
      <c r="Z43" s="24"/>
      <c r="AA43" s="24"/>
      <c r="AB43" s="24"/>
      <c r="AC43" s="24"/>
      <c r="AD43" s="24"/>
      <c r="AE43" s="24"/>
      <c r="AF43" s="24"/>
      <c r="AG43" s="24"/>
      <c r="AH43" s="24"/>
      <c r="AI43" s="24"/>
      <c r="AJ43" s="24"/>
      <c r="AK43" s="24"/>
      <c r="AL43" s="24"/>
      <c r="AM43" s="68"/>
      <c r="AN43" s="6" t="s">
        <v>1</v>
      </c>
      <c r="AO43" s="126" t="s">
        <v>82</v>
      </c>
      <c r="AP43" s="127"/>
      <c r="AQ43" s="68"/>
      <c r="AR43" s="69"/>
      <c r="AS43" s="69"/>
      <c r="AT43" s="69"/>
      <c r="AU43" s="69"/>
      <c r="AV43" s="69"/>
      <c r="AW43" s="69"/>
      <c r="AX43" s="69"/>
      <c r="AY43" s="69"/>
    </row>
    <row r="44" spans="1:51" x14ac:dyDescent="0.25">
      <c r="A44" s="25"/>
      <c r="B44" s="25"/>
      <c r="C44" s="25"/>
      <c r="D44" s="25"/>
      <c r="E44" s="25"/>
      <c r="F44" s="25"/>
      <c r="G44" s="25"/>
      <c r="H44" s="25"/>
      <c r="I44" s="24"/>
      <c r="J44" s="24"/>
      <c r="K44" s="24"/>
      <c r="L44" s="24"/>
      <c r="M44" s="24"/>
      <c r="N44" s="24"/>
      <c r="O44" s="24"/>
      <c r="P44" s="24"/>
      <c r="Q44" s="23"/>
      <c r="R44" s="20" t="s">
        <v>6</v>
      </c>
      <c r="S44" s="56">
        <v>370.15</v>
      </c>
      <c r="T44" s="106">
        <v>524</v>
      </c>
      <c r="U44" s="18">
        <f t="shared" si="28"/>
        <v>-0.37977099236641232</v>
      </c>
      <c r="V44" s="39">
        <f t="shared" si="27"/>
        <v>97</v>
      </c>
      <c r="W44" s="32">
        <f t="shared" si="29"/>
        <v>-6</v>
      </c>
      <c r="X44" s="23"/>
      <c r="Y44" s="23"/>
      <c r="Z44" s="24"/>
      <c r="AA44" s="24"/>
      <c r="AB44" s="24"/>
      <c r="AC44" s="24"/>
      <c r="AD44" s="24"/>
      <c r="AE44" s="24"/>
      <c r="AF44" s="24"/>
      <c r="AG44" s="24"/>
      <c r="AH44" s="24"/>
      <c r="AI44" s="24"/>
      <c r="AJ44" s="24"/>
      <c r="AK44" s="24"/>
      <c r="AL44" s="24"/>
      <c r="AM44" s="68"/>
      <c r="AN44" s="68"/>
      <c r="AO44" s="68"/>
      <c r="AP44" s="68"/>
      <c r="AQ44" s="68"/>
      <c r="AR44" s="69"/>
      <c r="AS44" s="69"/>
      <c r="AT44" s="69"/>
      <c r="AU44" s="69"/>
      <c r="AV44" s="69"/>
      <c r="AW44" s="69"/>
      <c r="AX44" s="69"/>
      <c r="AY44" s="69"/>
    </row>
    <row r="45" spans="1:51" x14ac:dyDescent="0.25">
      <c r="A45" s="25"/>
      <c r="B45" s="25"/>
      <c r="C45" s="25"/>
      <c r="D45" s="25"/>
      <c r="E45" s="25"/>
      <c r="F45" s="25"/>
      <c r="G45" s="25"/>
      <c r="H45" s="25"/>
      <c r="I45" s="24"/>
      <c r="J45" s="34" t="s">
        <v>58</v>
      </c>
      <c r="K45" s="20" t="s">
        <v>59</v>
      </c>
      <c r="L45" s="24"/>
      <c r="M45" s="24"/>
      <c r="N45" s="24"/>
      <c r="O45" s="8" t="s">
        <v>13</v>
      </c>
      <c r="P45" s="24"/>
      <c r="Q45" s="23"/>
      <c r="R45" s="20" t="s">
        <v>7</v>
      </c>
      <c r="S45" s="56">
        <v>364.15</v>
      </c>
      <c r="T45" s="106">
        <v>380</v>
      </c>
      <c r="U45" s="18">
        <f t="shared" si="28"/>
        <v>-0.3789473684210527</v>
      </c>
      <c r="V45" s="39">
        <f t="shared" si="27"/>
        <v>91</v>
      </c>
      <c r="W45" s="32">
        <f t="shared" si="29"/>
        <v>-6</v>
      </c>
      <c r="X45" s="23"/>
      <c r="Y45" s="23"/>
      <c r="Z45" s="24"/>
      <c r="AA45" s="24"/>
      <c r="AB45" s="24"/>
      <c r="AC45" s="24"/>
      <c r="AD45" s="24"/>
      <c r="AE45" s="24"/>
      <c r="AF45" s="24"/>
      <c r="AG45" s="24"/>
      <c r="AH45" s="24"/>
      <c r="AI45" s="24"/>
      <c r="AJ45" s="24"/>
      <c r="AK45" s="24"/>
      <c r="AL45" s="24"/>
      <c r="AM45" s="68"/>
      <c r="AN45" s="68"/>
      <c r="AO45" s="68"/>
      <c r="AP45" s="68"/>
      <c r="AQ45" s="68"/>
      <c r="AR45" s="69"/>
      <c r="AS45" s="132" t="s">
        <v>26</v>
      </c>
      <c r="AT45" s="134"/>
      <c r="AU45" s="55">
        <v>0.08</v>
      </c>
      <c r="AV45" s="59">
        <v>0.08</v>
      </c>
      <c r="AW45" s="70">
        <v>6.4000000000000001E-2</v>
      </c>
      <c r="AX45" s="72">
        <v>4.2000000000000003E-2</v>
      </c>
      <c r="AY45" s="69"/>
    </row>
    <row r="46" spans="1:51" x14ac:dyDescent="0.25">
      <c r="A46" s="25"/>
      <c r="B46" s="139" t="s">
        <v>31</v>
      </c>
      <c r="C46" s="139"/>
      <c r="D46" s="25"/>
      <c r="E46" s="25"/>
      <c r="F46" s="25"/>
      <c r="G46" s="25"/>
      <c r="H46" s="25"/>
      <c r="I46" s="24"/>
      <c r="J46" s="20" t="s">
        <v>3</v>
      </c>
      <c r="K46" s="35">
        <f t="shared" ref="K46:K52" si="30">IFERROR(AVERAGE(C61,C71),0)</f>
        <v>2.4835236348814417E-10</v>
      </c>
      <c r="L46" s="39" t="s">
        <v>12</v>
      </c>
      <c r="M46" s="24"/>
      <c r="N46" s="20" t="s">
        <v>3</v>
      </c>
      <c r="O46" s="36">
        <f t="shared" ref="O46:O52" si="31">IFERROR(C71/C61,0)</f>
        <v>1.4219832459432196</v>
      </c>
      <c r="P46" s="24"/>
      <c r="Q46" s="23"/>
      <c r="R46" s="31" t="s">
        <v>9</v>
      </c>
      <c r="S46" s="56">
        <v>348.15</v>
      </c>
      <c r="T46" s="106">
        <v>500</v>
      </c>
      <c r="U46" s="18">
        <f>-T41/T46+1</f>
        <v>-1.7559999999999998</v>
      </c>
      <c r="V46" s="39">
        <f t="shared" si="27"/>
        <v>75</v>
      </c>
      <c r="W46" s="32">
        <f>V46-V41</f>
        <v>-40</v>
      </c>
      <c r="X46" s="23"/>
      <c r="Y46" s="23"/>
      <c r="Z46" s="24"/>
      <c r="AA46" s="24"/>
      <c r="AB46" s="24"/>
      <c r="AC46" s="24"/>
      <c r="AD46" s="24"/>
      <c r="AE46" s="24"/>
      <c r="AF46" s="24"/>
      <c r="AG46" s="24"/>
      <c r="AH46" s="24"/>
      <c r="AI46" s="24"/>
      <c r="AJ46" s="24"/>
      <c r="AK46" s="24"/>
      <c r="AL46" s="24"/>
      <c r="AM46" s="68"/>
      <c r="AN46" s="68"/>
      <c r="AO46" s="27" t="s">
        <v>44</v>
      </c>
      <c r="AP46" s="27" t="s">
        <v>53</v>
      </c>
      <c r="AQ46" s="68"/>
      <c r="AR46" s="69"/>
      <c r="AS46" s="143" t="s">
        <v>9</v>
      </c>
      <c r="AT46" s="144"/>
      <c r="AU46" s="55">
        <v>0.01</v>
      </c>
      <c r="AV46" s="59">
        <v>0.01</v>
      </c>
      <c r="AW46" s="70">
        <v>8.0000000000000002E-3</v>
      </c>
      <c r="AX46" s="72">
        <v>5.0000000000000001E-3</v>
      </c>
      <c r="AY46" s="69"/>
    </row>
    <row r="47" spans="1:51" x14ac:dyDescent="0.25">
      <c r="A47" s="25"/>
      <c r="B47" s="25"/>
      <c r="C47" s="25"/>
      <c r="D47" s="25"/>
      <c r="E47" s="25"/>
      <c r="F47" s="25"/>
      <c r="G47" s="25"/>
      <c r="H47" s="25"/>
      <c r="I47" s="24"/>
      <c r="J47" s="20" t="s">
        <v>4</v>
      </c>
      <c r="K47" s="35">
        <f t="shared" si="30"/>
        <v>3.7981911795938239E-10</v>
      </c>
      <c r="L47" s="37">
        <f>IFERROR(K47/K46,0)</f>
        <v>1.5293557614059676</v>
      </c>
      <c r="M47" s="24"/>
      <c r="N47" s="20" t="s">
        <v>4</v>
      </c>
      <c r="O47" s="36">
        <f t="shared" si="31"/>
        <v>1.4693826874746601</v>
      </c>
      <c r="P47" s="24"/>
      <c r="Q47" s="23"/>
      <c r="R47" s="33" t="s">
        <v>8</v>
      </c>
      <c r="S47" s="56">
        <v>342.15</v>
      </c>
      <c r="T47" s="106">
        <v>300</v>
      </c>
      <c r="U47" s="18">
        <f>-T46/T47+1</f>
        <v>-0.66666666666666674</v>
      </c>
      <c r="V47" s="39">
        <f t="shared" si="27"/>
        <v>69</v>
      </c>
      <c r="W47" s="32">
        <f>V47-V46</f>
        <v>-6</v>
      </c>
      <c r="X47" s="23"/>
      <c r="Y47" s="23"/>
      <c r="Z47" s="24"/>
      <c r="AA47" s="24"/>
      <c r="AB47" s="24"/>
      <c r="AC47" s="24"/>
      <c r="AD47" s="24"/>
      <c r="AE47" s="24"/>
      <c r="AF47" s="24"/>
      <c r="AG47" s="24"/>
      <c r="AH47" s="24"/>
      <c r="AI47" s="24"/>
      <c r="AJ47" s="24"/>
      <c r="AK47" s="24"/>
      <c r="AL47" s="24"/>
      <c r="AM47" s="68"/>
      <c r="AN47" s="20" t="s">
        <v>3</v>
      </c>
      <c r="AO47" s="56">
        <v>247.15</v>
      </c>
      <c r="AP47" s="39">
        <f>AO47-273.15</f>
        <v>-25.999999999999972</v>
      </c>
      <c r="AQ47" s="68"/>
      <c r="AR47" s="69"/>
      <c r="AS47" s="136" t="s">
        <v>8</v>
      </c>
      <c r="AT47" s="137"/>
      <c r="AU47" s="55">
        <v>0.01</v>
      </c>
      <c r="AV47" s="59">
        <v>0.01</v>
      </c>
      <c r="AW47" s="70">
        <v>8.0000000000000002E-3</v>
      </c>
      <c r="AX47" s="72">
        <v>5.0000000000000001E-3</v>
      </c>
      <c r="AY47" s="69"/>
    </row>
    <row r="48" spans="1:51" x14ac:dyDescent="0.25">
      <c r="A48" s="25"/>
      <c r="B48" s="25"/>
      <c r="C48" s="25"/>
      <c r="D48" s="38" t="s">
        <v>27</v>
      </c>
      <c r="E48" s="38" t="s">
        <v>29</v>
      </c>
      <c r="F48" s="38" t="s">
        <v>30</v>
      </c>
      <c r="G48" s="25"/>
      <c r="H48" s="25"/>
      <c r="I48" s="24"/>
      <c r="J48" s="20" t="s">
        <v>5</v>
      </c>
      <c r="K48" s="35">
        <f t="shared" si="30"/>
        <v>5.8102906466618121E-10</v>
      </c>
      <c r="L48" s="37">
        <f t="shared" ref="L48:L52" si="32">IFERROR(K48/K47,0)</f>
        <v>1.5297520245632188</v>
      </c>
      <c r="M48" s="24"/>
      <c r="N48" s="20" t="s">
        <v>5</v>
      </c>
      <c r="O48" s="36">
        <f t="shared" si="31"/>
        <v>1.5183621103904823</v>
      </c>
      <c r="P48" s="24"/>
      <c r="Q48" s="23"/>
      <c r="R48" s="23"/>
      <c r="S48" s="23"/>
      <c r="T48" s="23"/>
      <c r="U48" s="23"/>
      <c r="V48" s="23"/>
      <c r="W48" s="23"/>
      <c r="X48" s="23"/>
      <c r="Y48" s="23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4"/>
      <c r="AM48" s="68"/>
      <c r="AN48" s="20" t="s">
        <v>4</v>
      </c>
      <c r="AO48" s="56">
        <v>248.15</v>
      </c>
      <c r="AP48" s="39">
        <f t="shared" ref="AP48:AP53" si="33">AO48-273.15</f>
        <v>-24.999999999999972</v>
      </c>
      <c r="AQ48" s="68"/>
      <c r="AR48" s="69"/>
      <c r="AS48" s="69"/>
      <c r="AT48" s="69"/>
      <c r="AU48" s="69"/>
      <c r="AV48" s="69"/>
      <c r="AW48" s="69"/>
      <c r="AX48" s="69"/>
      <c r="AY48" s="69"/>
    </row>
    <row r="49" spans="1:51" x14ac:dyDescent="0.25">
      <c r="A49" s="25"/>
      <c r="B49" s="135" t="s">
        <v>26</v>
      </c>
      <c r="C49" s="135"/>
      <c r="D49" s="89">
        <f>AVERAGE(C41:D41)</f>
        <v>1080</v>
      </c>
      <c r="E49" s="89">
        <f>D49+F41</f>
        <v>3080</v>
      </c>
      <c r="F49" s="89">
        <f>D49+F41+G41</f>
        <v>5280</v>
      </c>
      <c r="G49" s="25"/>
      <c r="H49" s="25"/>
      <c r="I49" s="24"/>
      <c r="J49" s="20" t="s">
        <v>6</v>
      </c>
      <c r="K49" s="35">
        <f t="shared" si="30"/>
        <v>8.8905919797628865E-10</v>
      </c>
      <c r="L49" s="37">
        <f t="shared" si="32"/>
        <v>1.5301458258152372</v>
      </c>
      <c r="M49" s="24"/>
      <c r="N49" s="20" t="s">
        <v>6</v>
      </c>
      <c r="O49" s="36">
        <f t="shared" si="31"/>
        <v>1.5689741807368316</v>
      </c>
      <c r="P49" s="24"/>
      <c r="Q49" s="23"/>
      <c r="R49" s="142" t="s">
        <v>77</v>
      </c>
      <c r="S49" s="142"/>
      <c r="T49" s="142"/>
      <c r="U49" s="23"/>
      <c r="V49" s="23"/>
      <c r="W49" s="23"/>
      <c r="X49" s="23"/>
      <c r="Y49" s="23"/>
      <c r="Z49" s="24"/>
      <c r="AA49" s="24"/>
      <c r="AB49" s="24"/>
      <c r="AC49" s="24"/>
      <c r="AD49" s="24"/>
      <c r="AE49" s="24"/>
      <c r="AF49" s="24"/>
      <c r="AG49" s="24"/>
      <c r="AH49" s="24"/>
      <c r="AI49" s="24"/>
      <c r="AJ49" s="24"/>
      <c r="AK49" s="24"/>
      <c r="AL49" s="24"/>
      <c r="AM49" s="68"/>
      <c r="AN49" s="20" t="s">
        <v>5</v>
      </c>
      <c r="AO49" s="56">
        <v>249.15</v>
      </c>
      <c r="AP49" s="39">
        <f t="shared" si="33"/>
        <v>-23.999999999999972</v>
      </c>
      <c r="AQ49" s="68"/>
      <c r="AR49" s="69"/>
      <c r="AS49" s="69"/>
      <c r="AT49" s="69"/>
      <c r="AU49" s="69"/>
      <c r="AV49" s="69"/>
      <c r="AW49" s="69"/>
      <c r="AX49" s="69"/>
      <c r="AY49" s="69"/>
    </row>
    <row r="50" spans="1:51" ht="15.75" thickBot="1" x14ac:dyDescent="0.3">
      <c r="A50" s="25"/>
      <c r="B50" s="140" t="s">
        <v>9</v>
      </c>
      <c r="C50" s="140"/>
      <c r="D50" s="89">
        <f t="shared" ref="D50:D51" si="34">AVERAGE(C42:D42)</f>
        <v>700</v>
      </c>
      <c r="E50" s="89">
        <f t="shared" ref="E50:E51" si="35">D50+F42</f>
        <v>2300</v>
      </c>
      <c r="F50" s="89">
        <f t="shared" ref="F50:F51" si="36">D50+F42+G42</f>
        <v>4300</v>
      </c>
      <c r="G50" s="25"/>
      <c r="H50" s="25"/>
      <c r="I50" s="24"/>
      <c r="J50" s="20" t="s">
        <v>7</v>
      </c>
      <c r="K50" s="35">
        <f t="shared" si="30"/>
        <v>1.3607379784788092E-9</v>
      </c>
      <c r="L50" s="37">
        <f t="shared" si="32"/>
        <v>1.5305369783881368</v>
      </c>
      <c r="M50" s="24"/>
      <c r="N50" s="20" t="s">
        <v>7</v>
      </c>
      <c r="O50" s="36">
        <f t="shared" si="31"/>
        <v>1.6212733200947258</v>
      </c>
      <c r="P50" s="24"/>
      <c r="Q50" s="23"/>
      <c r="R50" s="27" t="s">
        <v>44</v>
      </c>
      <c r="S50" s="30" t="s">
        <v>45</v>
      </c>
      <c r="T50" s="27" t="s">
        <v>53</v>
      </c>
      <c r="U50" s="20" t="s">
        <v>78</v>
      </c>
      <c r="V50" s="20" t="s">
        <v>79</v>
      </c>
      <c r="W50" s="135" t="s">
        <v>88</v>
      </c>
      <c r="X50" s="135"/>
      <c r="Y50" s="23"/>
      <c r="Z50" s="24"/>
      <c r="AA50" s="24"/>
      <c r="AB50" s="24"/>
      <c r="AC50" s="24"/>
      <c r="AD50" s="24"/>
      <c r="AE50" s="24"/>
      <c r="AF50" s="24"/>
      <c r="AG50" s="24"/>
      <c r="AH50" s="24"/>
      <c r="AI50" s="24"/>
      <c r="AJ50" s="24"/>
      <c r="AK50" s="24"/>
      <c r="AL50" s="24"/>
      <c r="AM50" s="68"/>
      <c r="AN50" s="20" t="s">
        <v>6</v>
      </c>
      <c r="AO50" s="56">
        <v>250.15</v>
      </c>
      <c r="AP50" s="39">
        <f t="shared" si="33"/>
        <v>-22.999999999999972</v>
      </c>
      <c r="AQ50" s="68"/>
      <c r="AR50" s="25"/>
      <c r="AS50" s="25"/>
      <c r="AT50" s="25"/>
      <c r="AU50" s="25"/>
      <c r="AV50" s="25"/>
      <c r="AW50" s="25"/>
      <c r="AX50" s="25"/>
      <c r="AY50" s="25"/>
    </row>
    <row r="51" spans="1:51" ht="15.75" thickBot="1" x14ac:dyDescent="0.3">
      <c r="A51" s="25"/>
      <c r="B51" s="141" t="s">
        <v>8</v>
      </c>
      <c r="C51" s="141"/>
      <c r="D51" s="89">
        <f t="shared" si="34"/>
        <v>550</v>
      </c>
      <c r="E51" s="89">
        <f t="shared" si="35"/>
        <v>1550</v>
      </c>
      <c r="F51" s="89">
        <f t="shared" si="36"/>
        <v>3350</v>
      </c>
      <c r="G51" s="25"/>
      <c r="H51" s="25"/>
      <c r="I51" s="24"/>
      <c r="J51" s="31" t="s">
        <v>9</v>
      </c>
      <c r="K51" s="35">
        <f t="shared" si="30"/>
        <v>2.266090972312783E-10</v>
      </c>
      <c r="L51" s="37">
        <f>IFERROR(K50/K51,0)</f>
        <v>6.0047808984916156</v>
      </c>
      <c r="M51" s="24"/>
      <c r="N51" s="31" t="s">
        <v>9</v>
      </c>
      <c r="O51" s="36">
        <f t="shared" si="31"/>
        <v>1.3659341037924551</v>
      </c>
      <c r="P51" s="24"/>
      <c r="Q51" s="23"/>
      <c r="R51" s="56">
        <v>348.15</v>
      </c>
      <c r="S51" s="56">
        <v>1125</v>
      </c>
      <c r="T51" s="40">
        <f>R51-273.15</f>
        <v>75</v>
      </c>
      <c r="U51" s="56">
        <v>200</v>
      </c>
      <c r="V51" s="20" t="str">
        <f>IFERROR(TEXT(S51*16/(IF(U51-T51&gt;0,U51-T51,0))/60,0)&amp;" min","Infinito")</f>
        <v>2 min</v>
      </c>
      <c r="W51" s="135" t="str">
        <f>IFERROR(TEXT(S51*32/(IF(U51-T51&gt;0,U51-T51,0))/60,0)&amp;" min","Infinito")</f>
        <v>5 min</v>
      </c>
      <c r="X51" s="135"/>
      <c r="Y51" s="23"/>
      <c r="Z51" s="24"/>
      <c r="AA51" s="24"/>
      <c r="AB51" s="24"/>
      <c r="AC51" s="24"/>
      <c r="AD51" s="24"/>
      <c r="AE51" s="24"/>
      <c r="AF51" s="24"/>
      <c r="AG51" s="24"/>
      <c r="AH51" s="24"/>
      <c r="AI51" s="24"/>
      <c r="AJ51" s="24"/>
      <c r="AK51" s="24"/>
      <c r="AL51" s="24"/>
      <c r="AM51" s="68"/>
      <c r="AN51" s="20" t="s">
        <v>7</v>
      </c>
      <c r="AO51" s="56">
        <v>251.15</v>
      </c>
      <c r="AP51" s="39">
        <f t="shared" si="33"/>
        <v>-21.999999999999972</v>
      </c>
      <c r="AQ51" s="68"/>
      <c r="AR51" s="25"/>
      <c r="AS51" s="25"/>
      <c r="AT51" s="6" t="s">
        <v>1</v>
      </c>
      <c r="AU51" s="126" t="s">
        <v>84</v>
      </c>
      <c r="AV51" s="127"/>
      <c r="AW51" s="25"/>
      <c r="AX51" s="77" t="s">
        <v>40</v>
      </c>
      <c r="AY51" s="25"/>
    </row>
    <row r="52" spans="1:51" x14ac:dyDescent="0.25">
      <c r="A52" s="25"/>
      <c r="B52" s="25"/>
      <c r="C52" s="25"/>
      <c r="D52" s="25"/>
      <c r="E52" s="25"/>
      <c r="F52" s="25"/>
      <c r="G52" s="25"/>
      <c r="H52" s="25"/>
      <c r="I52" s="24"/>
      <c r="J52" s="33" t="s">
        <v>8</v>
      </c>
      <c r="K52" s="35">
        <f t="shared" si="30"/>
        <v>3.451468109404281E-10</v>
      </c>
      <c r="L52" s="37">
        <f t="shared" si="32"/>
        <v>1.5230933583755009</v>
      </c>
      <c r="M52" s="24"/>
      <c r="N52" s="33" t="s">
        <v>8</v>
      </c>
      <c r="O52" s="36">
        <f t="shared" si="31"/>
        <v>1.4023590132269208</v>
      </c>
      <c r="P52" s="24"/>
      <c r="Q52" s="23"/>
      <c r="R52" s="23"/>
      <c r="S52" s="23"/>
      <c r="T52" s="23"/>
      <c r="U52" s="23"/>
      <c r="V52" s="23"/>
      <c r="W52" s="23"/>
      <c r="X52" s="23"/>
      <c r="Y52" s="23"/>
      <c r="Z52" s="24"/>
      <c r="AA52" s="24"/>
      <c r="AB52" s="24"/>
      <c r="AC52" s="24"/>
      <c r="AD52" s="24"/>
      <c r="AE52" s="24"/>
      <c r="AF52" s="24"/>
      <c r="AG52" s="24"/>
      <c r="AH52" s="24"/>
      <c r="AI52" s="24"/>
      <c r="AJ52" s="24"/>
      <c r="AK52" s="24"/>
      <c r="AL52" s="24"/>
      <c r="AM52" s="68"/>
      <c r="AN52" s="31" t="s">
        <v>9</v>
      </c>
      <c r="AO52" s="56">
        <v>243.15</v>
      </c>
      <c r="AP52" s="39">
        <f t="shared" si="33"/>
        <v>-29.999999999999972</v>
      </c>
      <c r="AQ52" s="68"/>
      <c r="AR52" s="25"/>
      <c r="AS52" s="25"/>
      <c r="AT52" s="25"/>
      <c r="AU52" s="25"/>
      <c r="AV52" s="25"/>
      <c r="AW52" s="25"/>
      <c r="AX52" s="25"/>
      <c r="AY52" s="25"/>
    </row>
    <row r="53" spans="1:51" x14ac:dyDescent="0.25">
      <c r="A53" s="25"/>
      <c r="B53" s="25"/>
      <c r="C53" s="25"/>
      <c r="D53" s="25"/>
      <c r="E53" s="25"/>
      <c r="F53" s="25"/>
      <c r="G53" s="25"/>
      <c r="H53" s="25"/>
      <c r="I53" s="24"/>
      <c r="J53" s="24"/>
      <c r="K53" s="24"/>
      <c r="L53" s="24"/>
      <c r="M53" s="24"/>
      <c r="N53" s="24"/>
      <c r="O53" s="24"/>
      <c r="P53" s="24"/>
      <c r="Q53" s="23"/>
      <c r="R53" s="23"/>
      <c r="S53" s="23"/>
      <c r="T53" s="23"/>
      <c r="U53" s="23"/>
      <c r="V53" s="23"/>
      <c r="W53" s="23"/>
      <c r="X53" s="23"/>
      <c r="Y53" s="23"/>
      <c r="Z53" s="24"/>
      <c r="AA53" s="24"/>
      <c r="AB53" s="24"/>
      <c r="AC53" s="24"/>
      <c r="AD53" s="24"/>
      <c r="AE53" s="24"/>
      <c r="AF53" s="24"/>
      <c r="AG53" s="24"/>
      <c r="AH53" s="24"/>
      <c r="AI53" s="24"/>
      <c r="AJ53" s="24"/>
      <c r="AK53" s="24"/>
      <c r="AL53" s="24"/>
      <c r="AM53" s="68"/>
      <c r="AN53" s="33" t="s">
        <v>8</v>
      </c>
      <c r="AO53" s="56">
        <v>237.15</v>
      </c>
      <c r="AP53" s="39">
        <f t="shared" si="33"/>
        <v>-35.999999999999972</v>
      </c>
      <c r="AQ53" s="68"/>
      <c r="AR53" s="25"/>
      <c r="AS53" s="25"/>
      <c r="AT53" s="25"/>
      <c r="AU53" s="25"/>
      <c r="AV53" s="25"/>
      <c r="AW53" s="25"/>
      <c r="AX53" s="25"/>
      <c r="AY53" s="25"/>
    </row>
    <row r="54" spans="1:51" x14ac:dyDescent="0.25">
      <c r="A54" s="24"/>
      <c r="B54" s="24"/>
      <c r="C54" s="24"/>
      <c r="D54" s="24"/>
      <c r="E54" s="24"/>
      <c r="F54" s="24"/>
      <c r="G54" s="24"/>
      <c r="H54" s="24"/>
      <c r="I54" s="24"/>
      <c r="J54" s="24"/>
      <c r="K54" s="24"/>
      <c r="L54" s="24"/>
      <c r="M54" s="24"/>
      <c r="N54" s="24"/>
      <c r="O54" s="24"/>
      <c r="P54" s="24"/>
      <c r="Q54" s="24"/>
      <c r="R54" s="24"/>
      <c r="S54" s="24"/>
      <c r="T54" s="24"/>
      <c r="U54" s="24"/>
      <c r="V54" s="24"/>
      <c r="W54" s="24"/>
      <c r="X54" s="24"/>
      <c r="Y54" s="24"/>
      <c r="Z54" s="24"/>
      <c r="AA54" s="24"/>
      <c r="AB54" s="24"/>
      <c r="AC54" s="24"/>
      <c r="AD54" s="24"/>
      <c r="AE54" s="24"/>
      <c r="AF54" s="24"/>
      <c r="AG54" s="24"/>
      <c r="AH54" s="24"/>
      <c r="AI54" s="24"/>
      <c r="AJ54" s="24"/>
      <c r="AK54" s="24"/>
      <c r="AL54" s="24"/>
      <c r="AM54" s="68"/>
      <c r="AN54" s="68"/>
      <c r="AO54" s="68"/>
      <c r="AP54" s="68"/>
      <c r="AQ54" s="68"/>
      <c r="AR54" s="25"/>
      <c r="AS54" s="132" t="s">
        <v>26</v>
      </c>
      <c r="AT54" s="134"/>
      <c r="AU54" s="55">
        <v>0</v>
      </c>
      <c r="AV54" s="59">
        <v>0</v>
      </c>
      <c r="AW54" s="70">
        <v>-6.0000000000000001E-3</v>
      </c>
      <c r="AX54" s="72">
        <v>-0.02</v>
      </c>
      <c r="AY54" s="25"/>
    </row>
    <row r="55" spans="1:51" ht="15.75" thickBot="1" x14ac:dyDescent="0.3">
      <c r="A55" s="24"/>
      <c r="B55" s="24"/>
      <c r="C55" s="24"/>
      <c r="D55" s="24"/>
      <c r="E55" s="24"/>
      <c r="F55" s="24"/>
      <c r="G55" s="24"/>
      <c r="H55" s="24"/>
      <c r="I55" s="24"/>
      <c r="J55" s="24"/>
      <c r="K55" s="24"/>
      <c r="L55" s="24"/>
      <c r="M55" s="24"/>
      <c r="N55" s="24"/>
      <c r="O55" s="24"/>
      <c r="P55" s="24"/>
      <c r="Q55" s="24"/>
      <c r="R55" s="24"/>
      <c r="S55" s="24"/>
      <c r="T55" s="24"/>
      <c r="U55" s="24"/>
      <c r="V55" s="24"/>
      <c r="W55" s="24"/>
      <c r="X55" s="24"/>
      <c r="Y55" s="24"/>
      <c r="Z55" s="24"/>
      <c r="AA55" s="24"/>
      <c r="AB55" s="24"/>
      <c r="AC55" s="24"/>
      <c r="AD55" s="24"/>
      <c r="AE55" s="24"/>
      <c r="AF55" s="24"/>
      <c r="AG55" s="24"/>
      <c r="AH55" s="24"/>
      <c r="AI55" s="24"/>
      <c r="AJ55" s="24"/>
      <c r="AK55" s="24"/>
      <c r="AL55" s="24"/>
      <c r="AM55" s="68"/>
      <c r="AN55" s="68"/>
      <c r="AO55" s="132" t="s">
        <v>40</v>
      </c>
      <c r="AP55" s="134"/>
      <c r="AQ55" s="68"/>
      <c r="AR55" s="25"/>
      <c r="AS55" s="143" t="s">
        <v>9</v>
      </c>
      <c r="AT55" s="144"/>
      <c r="AU55" s="55">
        <v>0</v>
      </c>
      <c r="AV55" s="59">
        <v>0</v>
      </c>
      <c r="AW55" s="70">
        <v>-1E-3</v>
      </c>
      <c r="AX55" s="72">
        <v>-0.01</v>
      </c>
      <c r="AY55" s="25"/>
    </row>
    <row r="56" spans="1:51" ht="15.75" thickBot="1" x14ac:dyDescent="0.3">
      <c r="A56" s="24"/>
      <c r="B56" s="129" t="s">
        <v>52</v>
      </c>
      <c r="C56" s="130"/>
      <c r="D56" s="24"/>
      <c r="E56" s="24"/>
      <c r="F56" s="24"/>
      <c r="G56" s="24"/>
      <c r="H56" s="24"/>
      <c r="I56" s="24"/>
      <c r="J56" s="24"/>
      <c r="K56" s="24"/>
      <c r="L56" s="24"/>
      <c r="M56" s="24"/>
      <c r="N56" s="24"/>
      <c r="O56" s="24"/>
      <c r="P56" s="24"/>
      <c r="Q56" s="24"/>
      <c r="R56" s="24"/>
      <c r="S56" s="24"/>
      <c r="T56" s="24"/>
      <c r="U56" s="24"/>
      <c r="V56" s="24"/>
      <c r="W56" s="24"/>
      <c r="X56" s="24"/>
      <c r="Y56" s="24"/>
      <c r="Z56" s="24"/>
      <c r="AA56" s="24"/>
      <c r="AB56" s="24"/>
      <c r="AC56" s="24"/>
      <c r="AD56" s="24"/>
      <c r="AE56" s="24"/>
      <c r="AF56" s="24"/>
      <c r="AG56" s="24"/>
      <c r="AH56" s="24"/>
      <c r="AI56" s="24"/>
      <c r="AJ56" s="24"/>
      <c r="AK56" s="24"/>
      <c r="AL56" s="24"/>
      <c r="AM56" s="68"/>
      <c r="AN56" s="68"/>
      <c r="AO56" s="68"/>
      <c r="AP56" s="68"/>
      <c r="AQ56" s="68"/>
      <c r="AR56" s="25"/>
      <c r="AS56" s="136" t="s">
        <v>8</v>
      </c>
      <c r="AT56" s="137"/>
      <c r="AU56" s="55">
        <v>0</v>
      </c>
      <c r="AV56" s="59">
        <v>0</v>
      </c>
      <c r="AW56" s="70">
        <v>-1E-3</v>
      </c>
      <c r="AX56" s="72">
        <v>-0.01</v>
      </c>
      <c r="AY56" s="25"/>
    </row>
    <row r="57" spans="1:51" ht="15.75" thickBot="1" x14ac:dyDescent="0.3">
      <c r="A57" s="24"/>
      <c r="B57" s="24"/>
      <c r="C57" s="24"/>
      <c r="D57" s="24"/>
      <c r="E57" s="24"/>
      <c r="F57" s="6" t="s">
        <v>1</v>
      </c>
      <c r="G57" s="129" t="s">
        <v>54</v>
      </c>
      <c r="H57" s="138"/>
      <c r="I57" s="130"/>
      <c r="J57" s="24"/>
      <c r="K57" s="24"/>
      <c r="L57" s="24"/>
      <c r="M57" s="6" t="s">
        <v>1</v>
      </c>
      <c r="N57" s="129" t="s">
        <v>55</v>
      </c>
      <c r="O57" s="138"/>
      <c r="P57" s="130"/>
      <c r="Q57" s="24"/>
      <c r="R57" s="10" t="s">
        <v>56</v>
      </c>
      <c r="S57" s="56">
        <v>-7.5</v>
      </c>
      <c r="T57" s="11" t="s">
        <v>45</v>
      </c>
      <c r="U57" s="65">
        <v>0.5</v>
      </c>
      <c r="V57" s="24"/>
      <c r="W57" s="24"/>
      <c r="X57" s="24"/>
      <c r="Y57" s="24"/>
      <c r="Z57" s="24"/>
      <c r="AA57" s="24"/>
      <c r="AB57" s="24"/>
      <c r="AC57" s="24"/>
      <c r="AD57" s="24"/>
      <c r="AE57" s="24"/>
      <c r="AF57" s="24"/>
      <c r="AG57" s="24"/>
      <c r="AH57" s="24"/>
      <c r="AI57" s="24"/>
      <c r="AJ57" s="24"/>
      <c r="AK57" s="24"/>
      <c r="AL57" s="24"/>
      <c r="AM57" s="68"/>
      <c r="AN57" s="68"/>
      <c r="AO57" s="68"/>
      <c r="AP57" s="68"/>
      <c r="AQ57" s="68"/>
      <c r="AR57" s="25"/>
      <c r="AS57" s="25"/>
      <c r="AT57" s="25"/>
      <c r="AU57" s="25"/>
      <c r="AV57" s="25"/>
      <c r="AW57" s="25"/>
      <c r="AX57" s="25"/>
      <c r="AY57" s="25"/>
    </row>
    <row r="58" spans="1:51" x14ac:dyDescent="0.25">
      <c r="A58" s="24"/>
      <c r="B58" s="24"/>
      <c r="C58" s="24"/>
      <c r="D58" s="24"/>
      <c r="E58" s="24"/>
      <c r="F58" s="24"/>
      <c r="G58" s="24"/>
      <c r="H58" s="24"/>
      <c r="I58" s="24"/>
      <c r="J58" s="24"/>
      <c r="K58" s="24"/>
      <c r="L58" s="24"/>
      <c r="M58" s="24"/>
      <c r="N58" s="24"/>
      <c r="O58" s="24"/>
      <c r="P58" s="24"/>
      <c r="Q58" s="24"/>
      <c r="R58" s="24"/>
      <c r="S58" s="24"/>
      <c r="T58" s="24"/>
      <c r="U58" s="24"/>
      <c r="V58" s="24"/>
      <c r="W58" s="24"/>
      <c r="X58" s="24"/>
      <c r="Y58" s="24"/>
      <c r="Z58" s="24"/>
      <c r="AA58" s="24"/>
      <c r="AB58" s="24"/>
      <c r="AC58" s="24"/>
      <c r="AD58" s="24"/>
      <c r="AE58" s="24"/>
      <c r="AF58" s="24"/>
      <c r="AG58" s="24"/>
      <c r="AH58" s="24"/>
      <c r="AI58" s="24"/>
      <c r="AJ58" s="24"/>
      <c r="AK58" s="24"/>
      <c r="AL58" s="24"/>
      <c r="AM58" s="68"/>
      <c r="AN58" s="68"/>
      <c r="AO58" s="68"/>
      <c r="AP58" s="68"/>
      <c r="AQ58" s="68"/>
      <c r="AR58" s="25"/>
      <c r="AS58" s="25"/>
      <c r="AT58" s="25"/>
      <c r="AU58" s="25"/>
      <c r="AV58" s="25"/>
      <c r="AW58" s="25"/>
      <c r="AX58" s="25"/>
      <c r="AY58" s="25"/>
    </row>
    <row r="59" spans="1:51" x14ac:dyDescent="0.25">
      <c r="A59" s="24"/>
      <c r="B59" s="24"/>
      <c r="C59" s="24"/>
      <c r="D59" s="24"/>
      <c r="E59" s="24"/>
      <c r="F59" s="24"/>
      <c r="G59" s="24"/>
      <c r="H59" s="24"/>
      <c r="I59" s="24"/>
      <c r="J59" s="24"/>
      <c r="K59" s="24"/>
      <c r="L59" s="24"/>
      <c r="M59" s="24"/>
      <c r="N59" s="24"/>
      <c r="O59" s="24"/>
      <c r="P59" s="24"/>
      <c r="Q59" s="24"/>
      <c r="R59" s="24"/>
      <c r="S59" s="24"/>
      <c r="T59" s="24"/>
      <c r="U59" s="24"/>
      <c r="V59" s="24"/>
      <c r="W59" s="24"/>
      <c r="X59" s="24"/>
      <c r="Y59" s="24"/>
      <c r="Z59" s="24"/>
      <c r="AA59" s="24"/>
      <c r="AB59" s="24"/>
      <c r="AC59" s="24"/>
      <c r="AD59" s="24"/>
      <c r="AE59" s="24"/>
      <c r="AF59" s="24"/>
      <c r="AG59" s="24"/>
      <c r="AH59" s="24"/>
      <c r="AI59" s="24"/>
      <c r="AJ59" s="24"/>
      <c r="AK59" s="24"/>
      <c r="AL59" s="24"/>
      <c r="AM59" s="69"/>
      <c r="AN59" s="69"/>
      <c r="AO59" s="69"/>
      <c r="AP59" s="69"/>
      <c r="AQ59" s="69"/>
      <c r="AR59" s="69"/>
      <c r="AS59" s="69"/>
      <c r="AT59" s="69"/>
      <c r="AU59" s="69"/>
      <c r="AV59" s="69"/>
      <c r="AW59" s="69"/>
      <c r="AX59" s="69"/>
      <c r="AY59" s="69"/>
    </row>
    <row r="60" spans="1:51" ht="15.75" thickBot="1" x14ac:dyDescent="0.3">
      <c r="A60" s="24"/>
      <c r="B60" s="7" t="s">
        <v>10</v>
      </c>
      <c r="C60" s="20" t="s">
        <v>57</v>
      </c>
      <c r="D60" s="24"/>
      <c r="E60" s="20">
        <f>S57</f>
        <v>-7.5</v>
      </c>
      <c r="F60" s="20">
        <f t="shared" ref="F60:AJ60" si="37">E60+$U$57</f>
        <v>-7</v>
      </c>
      <c r="G60" s="20">
        <f t="shared" si="37"/>
        <v>-6.5</v>
      </c>
      <c r="H60" s="20">
        <f t="shared" si="37"/>
        <v>-6</v>
      </c>
      <c r="I60" s="20">
        <f t="shared" si="37"/>
        <v>-5.5</v>
      </c>
      <c r="J60" s="20">
        <f t="shared" si="37"/>
        <v>-5</v>
      </c>
      <c r="K60" s="20">
        <f t="shared" si="37"/>
        <v>-4.5</v>
      </c>
      <c r="L60" s="20">
        <f t="shared" si="37"/>
        <v>-4</v>
      </c>
      <c r="M60" s="20">
        <f t="shared" si="37"/>
        <v>-3.5</v>
      </c>
      <c r="N60" s="20">
        <f t="shared" si="37"/>
        <v>-3</v>
      </c>
      <c r="O60" s="20">
        <f t="shared" si="37"/>
        <v>-2.5</v>
      </c>
      <c r="P60" s="20">
        <f t="shared" si="37"/>
        <v>-2</v>
      </c>
      <c r="Q60" s="20">
        <f t="shared" si="37"/>
        <v>-1.5</v>
      </c>
      <c r="R60" s="20">
        <f t="shared" si="37"/>
        <v>-1</v>
      </c>
      <c r="S60" s="20">
        <f t="shared" si="37"/>
        <v>-0.5</v>
      </c>
      <c r="T60" s="20">
        <f t="shared" si="37"/>
        <v>0</v>
      </c>
      <c r="U60" s="20">
        <f t="shared" si="37"/>
        <v>0.5</v>
      </c>
      <c r="V60" s="20">
        <f t="shared" si="37"/>
        <v>1</v>
      </c>
      <c r="W60" s="20">
        <f t="shared" si="37"/>
        <v>1.5</v>
      </c>
      <c r="X60" s="20">
        <f t="shared" si="37"/>
        <v>2</v>
      </c>
      <c r="Y60" s="20">
        <f t="shared" si="37"/>
        <v>2.5</v>
      </c>
      <c r="Z60" s="20">
        <f t="shared" si="37"/>
        <v>3</v>
      </c>
      <c r="AA60" s="20">
        <f t="shared" si="37"/>
        <v>3.5</v>
      </c>
      <c r="AB60" s="20">
        <f t="shared" si="37"/>
        <v>4</v>
      </c>
      <c r="AC60" s="20">
        <f t="shared" si="37"/>
        <v>4.5</v>
      </c>
      <c r="AD60" s="20">
        <f t="shared" si="37"/>
        <v>5</v>
      </c>
      <c r="AE60" s="20">
        <f t="shared" si="37"/>
        <v>5.5</v>
      </c>
      <c r="AF60" s="20">
        <f t="shared" si="37"/>
        <v>6</v>
      </c>
      <c r="AG60" s="20">
        <f t="shared" si="37"/>
        <v>6.5</v>
      </c>
      <c r="AH60" s="20">
        <f t="shared" si="37"/>
        <v>7</v>
      </c>
      <c r="AI60" s="20">
        <f t="shared" si="37"/>
        <v>7.5</v>
      </c>
      <c r="AJ60" s="20">
        <f t="shared" si="37"/>
        <v>8</v>
      </c>
      <c r="AK60" s="24"/>
      <c r="AL60" s="24"/>
      <c r="AM60" s="69"/>
      <c r="AN60" s="69"/>
      <c r="AO60" s="69"/>
      <c r="AP60" s="69"/>
      <c r="AQ60" s="69"/>
      <c r="AR60" s="69"/>
      <c r="AS60" s="69"/>
      <c r="AT60" s="69"/>
      <c r="AU60" s="69"/>
      <c r="AV60" s="69"/>
      <c r="AW60" s="69"/>
      <c r="AX60" s="69"/>
      <c r="AY60" s="69"/>
    </row>
    <row r="61" spans="1:51" ht="15.75" thickBot="1" x14ac:dyDescent="0.3">
      <c r="A61" s="24"/>
      <c r="B61" s="6" t="s">
        <v>12</v>
      </c>
      <c r="C61" s="35">
        <f>IFERROR(AVERAGE(E61:AJ61),0)</f>
        <v>2.0508181788964075E-10</v>
      </c>
      <c r="D61" s="20" t="s">
        <v>3</v>
      </c>
      <c r="E61" s="105">
        <v>6.1512701985298042E-10</v>
      </c>
      <c r="F61" s="62">
        <v>5.189223200655614E-10</v>
      </c>
      <c r="G61" s="62">
        <v>4.3729408994292316E-10</v>
      </c>
      <c r="H61" s="62">
        <v>3.7898821128385203E-10</v>
      </c>
      <c r="I61" s="62">
        <v>3.2651292049070657E-10</v>
      </c>
      <c r="J61" s="62">
        <v>2.8482421724911801E-10</v>
      </c>
      <c r="K61" s="62">
        <v>2.3847104371554646E-10</v>
      </c>
      <c r="L61" s="62">
        <v>1.9911457562102454E-10</v>
      </c>
      <c r="M61" s="62">
        <v>1.6383951903195617E-10</v>
      </c>
      <c r="N61" s="62">
        <v>1.2885599183651343E-10</v>
      </c>
      <c r="O61" s="62">
        <v>1.0203528765335158E-10</v>
      </c>
      <c r="P61" s="62">
        <v>8.3960465269041041E-11</v>
      </c>
      <c r="Q61" s="62">
        <v>6.7634819244508282E-11</v>
      </c>
      <c r="R61" s="62">
        <v>5.8888937445643313E-11</v>
      </c>
      <c r="S61" s="62">
        <v>5.539058472609802E-11</v>
      </c>
      <c r="T61" s="62">
        <v>5.3932937759625086E-11</v>
      </c>
      <c r="U61" s="62">
        <v>5.4807525939515671E-11</v>
      </c>
      <c r="V61" s="62">
        <v>5.6848231692576093E-11</v>
      </c>
      <c r="W61" s="62">
        <v>6.0638113805415978E-11</v>
      </c>
      <c r="X61" s="62">
        <v>6.6177172278021679E-11</v>
      </c>
      <c r="Y61" s="62">
        <v>7.4048465897001149E-11</v>
      </c>
      <c r="Z61" s="62">
        <v>8.6001171022446216E-11</v>
      </c>
      <c r="AA61" s="62">
        <v>9.8245405540170344E-11</v>
      </c>
      <c r="AB61" s="62">
        <v>1.1107269884514759E-10</v>
      </c>
      <c r="AC61" s="62">
        <v>1.2506610972333218E-10</v>
      </c>
      <c r="AD61" s="62">
        <v>1.4780540240035105E-10</v>
      </c>
      <c r="AE61" s="62">
        <v>1.7724987112352941E-10</v>
      </c>
      <c r="AF61" s="62">
        <v>2.2039622133122397E-10</v>
      </c>
      <c r="AG61" s="62">
        <v>2.8482421724911801E-10</v>
      </c>
      <c r="AH61" s="62">
        <v>3.7315762341797737E-10</v>
      </c>
      <c r="AI61" s="62">
        <v>4.2854820814405142E-10</v>
      </c>
      <c r="AJ61" s="62">
        <v>4.839387928701767E-10</v>
      </c>
      <c r="AK61" s="24"/>
      <c r="AL61" s="24"/>
      <c r="AM61" s="69"/>
      <c r="AN61" s="6" t="s">
        <v>1</v>
      </c>
      <c r="AO61" s="126" t="s">
        <v>85</v>
      </c>
      <c r="AP61" s="127"/>
      <c r="AQ61" s="69"/>
      <c r="AR61" s="69"/>
      <c r="AS61" s="69"/>
      <c r="AT61" s="69"/>
      <c r="AU61" s="69"/>
      <c r="AV61" s="69"/>
      <c r="AW61" s="69"/>
      <c r="AX61" s="69"/>
      <c r="AY61" s="69"/>
    </row>
    <row r="62" spans="1:51" x14ac:dyDescent="0.25">
      <c r="A62" s="24"/>
      <c r="B62" s="41">
        <f t="shared" ref="B62:B67" si="38">IFERROR(C62/C61,0)</f>
        <v>1.4999999999999998</v>
      </c>
      <c r="C62" s="35">
        <f t="shared" ref="C62:C67" si="39">IFERROR(AVERAGE(E62:AJ62),0)</f>
        <v>3.076227268344611E-10</v>
      </c>
      <c r="D62" s="20" t="s">
        <v>4</v>
      </c>
      <c r="E62" s="105">
        <v>9.2269052977947078E-10</v>
      </c>
      <c r="F62" s="62">
        <v>7.783834800983421E-10</v>
      </c>
      <c r="G62" s="62">
        <v>6.5594113491438474E-10</v>
      </c>
      <c r="H62" s="62">
        <v>5.6848231692577806E-10</v>
      </c>
      <c r="I62" s="62">
        <v>4.8976938073605993E-10</v>
      </c>
      <c r="J62" s="62">
        <v>4.2723632587367698E-10</v>
      </c>
      <c r="K62" s="62">
        <v>3.5770656557331966E-10</v>
      </c>
      <c r="L62" s="62">
        <v>2.9867186343153678E-10</v>
      </c>
      <c r="M62" s="62">
        <v>2.4575927854793426E-10</v>
      </c>
      <c r="N62" s="62">
        <v>1.9328398775477014E-10</v>
      </c>
      <c r="O62" s="62">
        <v>1.5305293148002738E-10</v>
      </c>
      <c r="P62" s="62">
        <v>1.2594069790356158E-10</v>
      </c>
      <c r="Q62" s="62">
        <v>1.0145222886676242E-10</v>
      </c>
      <c r="R62" s="62">
        <v>8.8333406168464969E-11</v>
      </c>
      <c r="S62" s="62">
        <v>8.3085877089147037E-11</v>
      </c>
      <c r="T62" s="62">
        <v>8.0899406639437632E-11</v>
      </c>
      <c r="U62" s="62">
        <v>8.2211288909273506E-11</v>
      </c>
      <c r="V62" s="62">
        <v>8.5272347538864145E-11</v>
      </c>
      <c r="W62" s="62">
        <v>9.0957170708123974E-11</v>
      </c>
      <c r="X62" s="62">
        <v>9.9265758417032519E-11</v>
      </c>
      <c r="Y62" s="62">
        <v>1.1107269884550172E-10</v>
      </c>
      <c r="Z62" s="62">
        <v>1.2900175653366932E-10</v>
      </c>
      <c r="AA62" s="62">
        <v>1.4736810831025552E-10</v>
      </c>
      <c r="AB62" s="62">
        <v>1.6660904826772137E-10</v>
      </c>
      <c r="AC62" s="62">
        <v>1.8759916458499827E-10</v>
      </c>
      <c r="AD62" s="62">
        <v>2.2170810360052658E-10</v>
      </c>
      <c r="AE62" s="62">
        <v>2.6587480668529414E-10</v>
      </c>
      <c r="AF62" s="62">
        <v>3.3059433199683597E-10</v>
      </c>
      <c r="AG62" s="62">
        <v>4.2723632587367698E-10</v>
      </c>
      <c r="AH62" s="62">
        <v>5.5973643512696603E-10</v>
      </c>
      <c r="AI62" s="62">
        <v>6.4282231221607715E-10</v>
      </c>
      <c r="AJ62" s="62">
        <v>7.2590818930526499E-10</v>
      </c>
      <c r="AK62" s="24"/>
      <c r="AL62" s="24"/>
      <c r="AM62" s="69"/>
      <c r="AN62" s="69"/>
      <c r="AO62" s="69"/>
      <c r="AP62" s="69"/>
      <c r="AQ62" s="69"/>
      <c r="AR62" s="69"/>
      <c r="AS62" s="69"/>
      <c r="AT62" s="69"/>
      <c r="AU62" s="69"/>
      <c r="AV62" s="69"/>
      <c r="AW62" s="69"/>
      <c r="AX62" s="69"/>
      <c r="AY62" s="69"/>
    </row>
    <row r="63" spans="1:51" x14ac:dyDescent="0.25">
      <c r="A63" s="24"/>
      <c r="B63" s="41">
        <f t="shared" si="38"/>
        <v>1.5</v>
      </c>
      <c r="C63" s="35">
        <f t="shared" si="39"/>
        <v>4.6143409025169167E-10</v>
      </c>
      <c r="D63" s="20" t="s">
        <v>5</v>
      </c>
      <c r="E63" s="105">
        <v>1.384035794669206E-9</v>
      </c>
      <c r="F63" s="62">
        <v>1.1675752201475132E-9</v>
      </c>
      <c r="G63" s="62">
        <v>9.8391170237157695E-10</v>
      </c>
      <c r="H63" s="62">
        <v>8.5272347538866704E-10</v>
      </c>
      <c r="I63" s="62">
        <v>7.3465407110408984E-10</v>
      </c>
      <c r="J63" s="62">
        <v>6.4085448881051548E-10</v>
      </c>
      <c r="K63" s="62">
        <v>5.3655984835997951E-10</v>
      </c>
      <c r="L63" s="62">
        <v>4.4800779514730524E-10</v>
      </c>
      <c r="M63" s="62">
        <v>3.6863891782190139E-10</v>
      </c>
      <c r="N63" s="62">
        <v>2.8992598163215523E-10</v>
      </c>
      <c r="O63" s="62">
        <v>2.2957939722004109E-10</v>
      </c>
      <c r="P63" s="62">
        <v>1.8891104685534236E-10</v>
      </c>
      <c r="Q63" s="62">
        <v>1.5217834330014364E-10</v>
      </c>
      <c r="R63" s="62">
        <v>1.3250010925269746E-10</v>
      </c>
      <c r="S63" s="62">
        <v>1.2462881563372055E-10</v>
      </c>
      <c r="T63" s="62">
        <v>1.2134910995915645E-10</v>
      </c>
      <c r="U63" s="62">
        <v>1.2331693336391025E-10</v>
      </c>
      <c r="V63" s="62">
        <v>1.279085213082962E-10</v>
      </c>
      <c r="W63" s="62">
        <v>1.3643575606218594E-10</v>
      </c>
      <c r="X63" s="62">
        <v>1.4889863762554878E-10</v>
      </c>
      <c r="Y63" s="62">
        <v>1.666090482682526E-10</v>
      </c>
      <c r="Z63" s="62">
        <v>1.93502634800504E-10</v>
      </c>
      <c r="AA63" s="62">
        <v>2.2105216246538329E-10</v>
      </c>
      <c r="AB63" s="62">
        <v>2.4991357240158206E-10</v>
      </c>
      <c r="AC63" s="62">
        <v>2.8139874687749741E-10</v>
      </c>
      <c r="AD63" s="62">
        <v>3.3256215540078986E-10</v>
      </c>
      <c r="AE63" s="62">
        <v>3.9881221002794119E-10</v>
      </c>
      <c r="AF63" s="62">
        <v>4.9589149799525395E-10</v>
      </c>
      <c r="AG63" s="62">
        <v>6.4085448881051548E-10</v>
      </c>
      <c r="AH63" s="62">
        <v>8.396046526904491E-10</v>
      </c>
      <c r="AI63" s="62">
        <v>9.6423346832411578E-10</v>
      </c>
      <c r="AJ63" s="62">
        <v>1.0888622839578976E-9</v>
      </c>
      <c r="AK63" s="24"/>
      <c r="AL63" s="24"/>
      <c r="AM63" s="69"/>
      <c r="AN63" s="69"/>
      <c r="AO63" s="69"/>
      <c r="AP63" s="69"/>
      <c r="AQ63" s="69"/>
      <c r="AR63" s="69"/>
      <c r="AS63" s="69"/>
      <c r="AT63" s="69"/>
      <c r="AU63" s="69"/>
      <c r="AV63" s="69"/>
      <c r="AW63" s="69"/>
      <c r="AX63" s="69"/>
      <c r="AY63" s="69"/>
    </row>
    <row r="64" spans="1:51" x14ac:dyDescent="0.25">
      <c r="A64" s="24"/>
      <c r="B64" s="41">
        <f t="shared" si="38"/>
        <v>1.5000000000000002</v>
      </c>
      <c r="C64" s="35">
        <f t="shared" si="39"/>
        <v>6.9215113537753756E-10</v>
      </c>
      <c r="D64" s="20" t="s">
        <v>6</v>
      </c>
      <c r="E64" s="105">
        <v>2.0760536920038088E-9</v>
      </c>
      <c r="F64" s="62">
        <v>1.75136283022127E-9</v>
      </c>
      <c r="G64" s="62">
        <v>1.4758675535573655E-9</v>
      </c>
      <c r="H64" s="62">
        <v>1.2790852130830005E-9</v>
      </c>
      <c r="I64" s="62">
        <v>1.1019811066561349E-9</v>
      </c>
      <c r="J64" s="62">
        <v>9.6128173321577327E-10</v>
      </c>
      <c r="K64" s="62">
        <v>8.0483977253996922E-10</v>
      </c>
      <c r="L64" s="62">
        <v>6.7201169272095781E-10</v>
      </c>
      <c r="M64" s="62">
        <v>5.52958376732852E-10</v>
      </c>
      <c r="N64" s="62">
        <v>4.3488897244823282E-10</v>
      </c>
      <c r="O64" s="62">
        <v>3.443690958300616E-10</v>
      </c>
      <c r="P64" s="62">
        <v>2.8336657028301354E-10</v>
      </c>
      <c r="Q64" s="62">
        <v>2.2826751495021543E-10</v>
      </c>
      <c r="R64" s="62">
        <v>1.9875016387904619E-10</v>
      </c>
      <c r="S64" s="62">
        <v>1.8694322345058085E-10</v>
      </c>
      <c r="T64" s="62">
        <v>1.8202366493873468E-10</v>
      </c>
      <c r="U64" s="62">
        <v>1.8497540004586538E-10</v>
      </c>
      <c r="V64" s="62">
        <v>1.9186278196244433E-10</v>
      </c>
      <c r="W64" s="62">
        <v>2.0465363409327894E-10</v>
      </c>
      <c r="X64" s="62">
        <v>2.2334795643832318E-10</v>
      </c>
      <c r="Y64" s="62">
        <v>2.4991357240237889E-10</v>
      </c>
      <c r="Z64" s="62">
        <v>2.9025395220075602E-10</v>
      </c>
      <c r="AA64" s="62">
        <v>3.3157824369807494E-10</v>
      </c>
      <c r="AB64" s="62">
        <v>3.7487035860237312E-10</v>
      </c>
      <c r="AC64" s="62">
        <v>4.2209812031624611E-10</v>
      </c>
      <c r="AD64" s="62">
        <v>4.9884323310118482E-10</v>
      </c>
      <c r="AE64" s="62">
        <v>5.9821831504191176E-10</v>
      </c>
      <c r="AF64" s="62">
        <v>7.4383724699288098E-10</v>
      </c>
      <c r="AG64" s="62">
        <v>9.6128173321577327E-10</v>
      </c>
      <c r="AH64" s="62">
        <v>1.2594069790356738E-9</v>
      </c>
      <c r="AI64" s="62">
        <v>1.4463502024861738E-9</v>
      </c>
      <c r="AJ64" s="62">
        <v>1.6332934259368465E-9</v>
      </c>
      <c r="AK64" s="24"/>
      <c r="AL64" s="24"/>
      <c r="AM64" s="69"/>
      <c r="AN64" s="69"/>
      <c r="AO64" s="146" t="s">
        <v>10</v>
      </c>
      <c r="AP64" s="146"/>
      <c r="AQ64" s="146"/>
      <c r="AR64" s="146"/>
      <c r="AS64" s="145" t="s">
        <v>11</v>
      </c>
      <c r="AT64" s="145"/>
      <c r="AU64" s="145"/>
      <c r="AV64" s="145"/>
      <c r="AW64" s="69"/>
      <c r="AX64" s="69"/>
      <c r="AY64" s="69"/>
    </row>
    <row r="65" spans="1:51" x14ac:dyDescent="0.25">
      <c r="A65" s="24"/>
      <c r="B65" s="41">
        <f t="shared" si="38"/>
        <v>1.5000000000000002</v>
      </c>
      <c r="C65" s="35">
        <f t="shared" si="39"/>
        <v>1.0382267030663064E-9</v>
      </c>
      <c r="D65" s="20" t="s">
        <v>7</v>
      </c>
      <c r="E65" s="105">
        <v>3.1140805380057134E-9</v>
      </c>
      <c r="F65" s="62">
        <v>2.6270442453319052E-9</v>
      </c>
      <c r="G65" s="62">
        <v>2.2138013303360482E-9</v>
      </c>
      <c r="H65" s="62">
        <v>1.9186278196245008E-9</v>
      </c>
      <c r="I65" s="62">
        <v>1.6529716599842022E-9</v>
      </c>
      <c r="J65" s="62">
        <v>1.4419225998236599E-9</v>
      </c>
      <c r="K65" s="62">
        <v>1.2072596588099538E-9</v>
      </c>
      <c r="L65" s="62">
        <v>1.0080175390814366E-9</v>
      </c>
      <c r="M65" s="62">
        <v>8.29437565099278E-10</v>
      </c>
      <c r="N65" s="62">
        <v>6.5233345867234923E-10</v>
      </c>
      <c r="O65" s="62">
        <v>5.165536437450924E-10</v>
      </c>
      <c r="P65" s="62">
        <v>4.2504985542452033E-10</v>
      </c>
      <c r="Q65" s="62">
        <v>3.4240127242532318E-10</v>
      </c>
      <c r="R65" s="62">
        <v>2.981252458185693E-10</v>
      </c>
      <c r="S65" s="62">
        <v>2.8041483517587126E-10</v>
      </c>
      <c r="T65" s="62">
        <v>2.7303549740810201E-10</v>
      </c>
      <c r="U65" s="62">
        <v>2.7746310006879811E-10</v>
      </c>
      <c r="V65" s="62">
        <v>2.8779417294366651E-10</v>
      </c>
      <c r="W65" s="62">
        <v>3.0698045113991837E-10</v>
      </c>
      <c r="X65" s="62">
        <v>3.3502193465748476E-10</v>
      </c>
      <c r="Y65" s="62">
        <v>3.7487035860356834E-10</v>
      </c>
      <c r="Z65" s="62">
        <v>4.3538092830113398E-10</v>
      </c>
      <c r="AA65" s="62">
        <v>4.9736736554711241E-10</v>
      </c>
      <c r="AB65" s="62">
        <v>5.6230553790355973E-10</v>
      </c>
      <c r="AC65" s="62">
        <v>6.3314718047436914E-10</v>
      </c>
      <c r="AD65" s="62">
        <v>7.4826484965177728E-10</v>
      </c>
      <c r="AE65" s="62">
        <v>8.9732747256286769E-10</v>
      </c>
      <c r="AF65" s="62">
        <v>1.1157558704893215E-9</v>
      </c>
      <c r="AG65" s="62">
        <v>1.4419225998236599E-9</v>
      </c>
      <c r="AH65" s="62">
        <v>1.8891104685535102E-9</v>
      </c>
      <c r="AI65" s="62">
        <v>2.1695253037292605E-9</v>
      </c>
      <c r="AJ65" s="62">
        <v>2.4499401389052696E-9</v>
      </c>
      <c r="AK65" s="24"/>
      <c r="AL65" s="24"/>
      <c r="AM65" s="69"/>
      <c r="AN65" s="20" t="s">
        <v>3</v>
      </c>
      <c r="AO65" s="74">
        <v>-0.56999999999999995</v>
      </c>
      <c r="AP65" s="75">
        <v>-0.72</v>
      </c>
      <c r="AQ65" s="76">
        <v>-0.25</v>
      </c>
      <c r="AR65" s="73">
        <v>-0.3</v>
      </c>
      <c r="AS65" s="55">
        <v>-0.54</v>
      </c>
      <c r="AT65" s="59">
        <v>-0.69</v>
      </c>
      <c r="AU65" s="70">
        <v>-0.24</v>
      </c>
      <c r="AV65" s="72">
        <v>-0.28999999999999998</v>
      </c>
      <c r="AW65" s="69"/>
      <c r="AX65" s="69"/>
      <c r="AY65" s="69"/>
    </row>
    <row r="66" spans="1:51" x14ac:dyDescent="0.25">
      <c r="A66" s="24"/>
      <c r="B66" s="41">
        <f>IFERROR(C65/C66,0)</f>
        <v>5.4198529411764715</v>
      </c>
      <c r="C66" s="35">
        <f t="shared" si="39"/>
        <v>1.9155993978702707E-10</v>
      </c>
      <c r="D66" s="31" t="s">
        <v>9</v>
      </c>
      <c r="E66" s="105">
        <v>5.7456919436816858E-10</v>
      </c>
      <c r="F66" s="62">
        <v>4.8470766159970019E-10</v>
      </c>
      <c r="G66" s="62">
        <v>4.0846151258404907E-10</v>
      </c>
      <c r="H66" s="62">
        <v>3.5399997757282878E-10</v>
      </c>
      <c r="I66" s="62">
        <v>3.0498459606274786E-10</v>
      </c>
      <c r="J66" s="62">
        <v>2.6604459852939593E-10</v>
      </c>
      <c r="K66" s="62">
        <v>2.227476781958401E-10</v>
      </c>
      <c r="L66" s="62">
        <v>1.8598614206359432E-10</v>
      </c>
      <c r="M66" s="62">
        <v>1.530369133814975E-10</v>
      </c>
      <c r="N66" s="62">
        <v>1.203599923747653E-10</v>
      </c>
      <c r="O66" s="62">
        <v>9.5307686269614118E-11</v>
      </c>
      <c r="P66" s="62">
        <v>7.8424610416137232E-11</v>
      </c>
      <c r="Q66" s="62">
        <v>6.317538061300223E-11</v>
      </c>
      <c r="R66" s="62">
        <v>5.500615036131518E-11</v>
      </c>
      <c r="S66" s="62">
        <v>5.1738458260641007E-11</v>
      </c>
      <c r="T66" s="62">
        <v>5.0376919885364093E-11</v>
      </c>
      <c r="U66" s="62">
        <v>5.1193842910536612E-11</v>
      </c>
      <c r="V66" s="62">
        <v>5.3099996635922723E-11</v>
      </c>
      <c r="W66" s="62">
        <v>5.6639996411652282E-11</v>
      </c>
      <c r="X66" s="62">
        <v>6.1813842237712553E-11</v>
      </c>
      <c r="Y66" s="62">
        <v>6.916614946423184E-11</v>
      </c>
      <c r="Z66" s="62">
        <v>8.0330764141845368E-11</v>
      </c>
      <c r="AA66" s="62">
        <v>9.17676864935657E-11</v>
      </c>
      <c r="AB66" s="62">
        <v>1.0374922419601697E-10</v>
      </c>
      <c r="AC66" s="62">
        <v>1.1681999259871688E-10</v>
      </c>
      <c r="AD66" s="62">
        <v>1.3805999125307515E-10</v>
      </c>
      <c r="AE66" s="62">
        <v>1.6556306643406594E-10</v>
      </c>
      <c r="AF66" s="62">
        <v>2.0586460234235205E-10</v>
      </c>
      <c r="AG66" s="62">
        <v>2.6604459852939593E-10</v>
      </c>
      <c r="AH66" s="62">
        <v>3.4855382407173707E-10</v>
      </c>
      <c r="AI66" s="62">
        <v>4.0029228233235572E-10</v>
      </c>
      <c r="AJ66" s="62">
        <v>4.5203074059302215E-10</v>
      </c>
      <c r="AK66" s="24"/>
      <c r="AL66" s="24"/>
      <c r="AM66" s="69"/>
      <c r="AN66" s="20" t="s">
        <v>4</v>
      </c>
      <c r="AO66" s="74">
        <v>-0.59</v>
      </c>
      <c r="AP66" s="75">
        <v>-0.74</v>
      </c>
      <c r="AQ66" s="76">
        <v>-0.255</v>
      </c>
      <c r="AR66" s="73">
        <v>-0.30499999999999999</v>
      </c>
      <c r="AS66" s="55">
        <v>-0.56000000000000005</v>
      </c>
      <c r="AT66" s="59">
        <v>-0.71</v>
      </c>
      <c r="AU66" s="70">
        <v>-0.245</v>
      </c>
      <c r="AV66" s="72">
        <v>-0.29499999999999998</v>
      </c>
      <c r="AW66" s="69"/>
      <c r="AX66" s="69"/>
      <c r="AY66" s="69"/>
    </row>
    <row r="67" spans="1:51" x14ac:dyDescent="0.25">
      <c r="A67" s="24"/>
      <c r="B67" s="41">
        <f t="shared" si="38"/>
        <v>1.5000000000000002</v>
      </c>
      <c r="C67" s="35">
        <f t="shared" si="39"/>
        <v>2.8733990968054065E-10</v>
      </c>
      <c r="D67" s="33" t="s">
        <v>8</v>
      </c>
      <c r="E67" s="105">
        <v>8.6185379155225281E-10</v>
      </c>
      <c r="F67" s="62">
        <v>7.2706149239955024E-10</v>
      </c>
      <c r="G67" s="62">
        <v>6.1269226887607358E-10</v>
      </c>
      <c r="H67" s="62">
        <v>5.3099996635924311E-10</v>
      </c>
      <c r="I67" s="62">
        <v>4.5747689409412182E-10</v>
      </c>
      <c r="J67" s="62">
        <v>3.9906689779409386E-10</v>
      </c>
      <c r="K67" s="62">
        <v>3.3412151729376016E-10</v>
      </c>
      <c r="L67" s="62">
        <v>2.7897921309539148E-10</v>
      </c>
      <c r="M67" s="62">
        <v>2.2955537007224625E-10</v>
      </c>
      <c r="N67" s="62">
        <v>1.8053998856214796E-10</v>
      </c>
      <c r="O67" s="62">
        <v>1.4296152940442118E-10</v>
      </c>
      <c r="P67" s="62">
        <v>1.1763691562420585E-10</v>
      </c>
      <c r="Q67" s="62">
        <v>9.4763070919503345E-11</v>
      </c>
      <c r="R67" s="62">
        <v>8.2509225541972763E-11</v>
      </c>
      <c r="S67" s="62">
        <v>7.7607687390961507E-11</v>
      </c>
      <c r="T67" s="62">
        <v>7.5565379828046133E-11</v>
      </c>
      <c r="U67" s="62">
        <v>7.6790764365804912E-11</v>
      </c>
      <c r="V67" s="62">
        <v>7.9649994953884081E-11</v>
      </c>
      <c r="W67" s="62">
        <v>8.495999461747843E-11</v>
      </c>
      <c r="X67" s="62">
        <v>9.2720763356568829E-11</v>
      </c>
      <c r="Y67" s="62">
        <v>1.0374922419634775E-10</v>
      </c>
      <c r="Z67" s="62">
        <v>1.2049614621276805E-10</v>
      </c>
      <c r="AA67" s="62">
        <v>1.3765152974034855E-10</v>
      </c>
      <c r="AB67" s="62">
        <v>1.5562383629402545E-10</v>
      </c>
      <c r="AC67" s="62">
        <v>1.7522998889807531E-10</v>
      </c>
      <c r="AD67" s="62">
        <v>2.0708998687961273E-10</v>
      </c>
      <c r="AE67" s="62">
        <v>2.483445996510989E-10</v>
      </c>
      <c r="AF67" s="62">
        <v>3.0879690351352808E-10</v>
      </c>
      <c r="AG67" s="62">
        <v>3.9906689779409386E-10</v>
      </c>
      <c r="AH67" s="62">
        <v>5.228307361076056E-10</v>
      </c>
      <c r="AI67" s="62">
        <v>6.0043842349853356E-10</v>
      </c>
      <c r="AJ67" s="62">
        <v>6.7804611088953327E-10</v>
      </c>
      <c r="AK67" s="24"/>
      <c r="AL67" s="24"/>
      <c r="AM67" s="69"/>
      <c r="AN67" s="20" t="s">
        <v>5</v>
      </c>
      <c r="AO67" s="74">
        <v>-0.61</v>
      </c>
      <c r="AP67" s="75">
        <v>-0.76</v>
      </c>
      <c r="AQ67" s="76">
        <v>-0.26</v>
      </c>
      <c r="AR67" s="73">
        <v>-0.31</v>
      </c>
      <c r="AS67" s="55">
        <v>-0.57999999999999996</v>
      </c>
      <c r="AT67" s="59">
        <v>-0.73</v>
      </c>
      <c r="AU67" s="70">
        <v>-0.25</v>
      </c>
      <c r="AV67" s="72">
        <v>-0.3</v>
      </c>
      <c r="AW67" s="69"/>
      <c r="AX67" s="69"/>
      <c r="AY67" s="69"/>
    </row>
    <row r="68" spans="1:51" x14ac:dyDescent="0.25">
      <c r="A68" s="24"/>
      <c r="B68" s="24"/>
      <c r="C68" s="24"/>
      <c r="D68" s="24"/>
      <c r="E68" s="24"/>
      <c r="F68" s="24"/>
      <c r="G68" s="24"/>
      <c r="H68" s="24"/>
      <c r="I68" s="24"/>
      <c r="J68" s="24"/>
      <c r="K68" s="24"/>
      <c r="L68" s="24"/>
      <c r="M68" s="24"/>
      <c r="N68" s="24"/>
      <c r="O68" s="24"/>
      <c r="P68" s="24"/>
      <c r="Q68" s="24"/>
      <c r="R68" s="24"/>
      <c r="S68" s="24"/>
      <c r="T68" s="24"/>
      <c r="U68" s="24"/>
      <c r="V68" s="24"/>
      <c r="W68" s="24"/>
      <c r="X68" s="24"/>
      <c r="Y68" s="24"/>
      <c r="Z68" s="24"/>
      <c r="AA68" s="24"/>
      <c r="AB68" s="24"/>
      <c r="AC68" s="24"/>
      <c r="AD68" s="24"/>
      <c r="AE68" s="24"/>
      <c r="AF68" s="24"/>
      <c r="AG68" s="24"/>
      <c r="AH68" s="24"/>
      <c r="AI68" s="24"/>
      <c r="AJ68" s="24"/>
      <c r="AK68" s="24"/>
      <c r="AL68" s="24"/>
      <c r="AM68" s="69"/>
      <c r="AN68" s="20" t="s">
        <v>6</v>
      </c>
      <c r="AO68" s="74">
        <v>-0.63</v>
      </c>
      <c r="AP68" s="75">
        <v>-0.78</v>
      </c>
      <c r="AQ68" s="76">
        <v>-0.26500000000000001</v>
      </c>
      <c r="AR68" s="73">
        <v>-0.315</v>
      </c>
      <c r="AS68" s="55">
        <v>-0.6</v>
      </c>
      <c r="AT68" s="59">
        <v>-0.75</v>
      </c>
      <c r="AU68" s="70">
        <v>-0.255</v>
      </c>
      <c r="AV68" s="72">
        <v>-0.30499999999999999</v>
      </c>
      <c r="AW68" s="69"/>
      <c r="AX68" s="69"/>
      <c r="AY68" s="69"/>
    </row>
    <row r="69" spans="1:51" x14ac:dyDescent="0.25">
      <c r="A69" s="24"/>
      <c r="B69" s="24"/>
      <c r="C69" s="24"/>
      <c r="D69" s="24"/>
      <c r="E69" s="24"/>
      <c r="F69" s="24"/>
      <c r="G69" s="24"/>
      <c r="H69" s="24"/>
      <c r="I69" s="24"/>
      <c r="J69" s="24"/>
      <c r="K69" s="24"/>
      <c r="L69" s="24"/>
      <c r="M69" s="24"/>
      <c r="N69" s="24"/>
      <c r="O69" s="24"/>
      <c r="P69" s="24"/>
      <c r="Q69" s="24"/>
      <c r="R69" s="24"/>
      <c r="S69" s="24"/>
      <c r="T69" s="24"/>
      <c r="U69" s="24"/>
      <c r="V69" s="24"/>
      <c r="W69" s="24"/>
      <c r="X69" s="24"/>
      <c r="Y69" s="24"/>
      <c r="Z69" s="24"/>
      <c r="AA69" s="24"/>
      <c r="AB69" s="24"/>
      <c r="AC69" s="24"/>
      <c r="AD69" s="24"/>
      <c r="AE69" s="24"/>
      <c r="AF69" s="24"/>
      <c r="AG69" s="24"/>
      <c r="AH69" s="24"/>
      <c r="AI69" s="24"/>
      <c r="AJ69" s="24"/>
      <c r="AK69" s="24"/>
      <c r="AL69" s="24"/>
      <c r="AM69" s="69"/>
      <c r="AN69" s="20" t="s">
        <v>7</v>
      </c>
      <c r="AO69" s="74">
        <v>-0.65</v>
      </c>
      <c r="AP69" s="75">
        <v>-0.8</v>
      </c>
      <c r="AQ69" s="76">
        <v>-0.27</v>
      </c>
      <c r="AR69" s="73">
        <v>-0.32</v>
      </c>
      <c r="AS69" s="55">
        <v>-0.62</v>
      </c>
      <c r="AT69" s="59">
        <v>-0.77</v>
      </c>
      <c r="AU69" s="70">
        <v>-0.26</v>
      </c>
      <c r="AV69" s="72">
        <v>-0.31</v>
      </c>
      <c r="AW69" s="69"/>
      <c r="AX69" s="69"/>
      <c r="AY69" s="69"/>
    </row>
    <row r="70" spans="1:51" x14ac:dyDescent="0.25">
      <c r="A70" s="24"/>
      <c r="B70" s="9" t="s">
        <v>11</v>
      </c>
      <c r="C70" s="20" t="s">
        <v>57</v>
      </c>
      <c r="D70" s="24"/>
      <c r="E70" s="20">
        <f>S57</f>
        <v>-7.5</v>
      </c>
      <c r="F70" s="20">
        <f t="shared" ref="F70:AJ70" si="40">E70+$U$57</f>
        <v>-7</v>
      </c>
      <c r="G70" s="20">
        <f t="shared" si="40"/>
        <v>-6.5</v>
      </c>
      <c r="H70" s="20">
        <f t="shared" si="40"/>
        <v>-6</v>
      </c>
      <c r="I70" s="20">
        <f t="shared" si="40"/>
        <v>-5.5</v>
      </c>
      <c r="J70" s="20">
        <f t="shared" si="40"/>
        <v>-5</v>
      </c>
      <c r="K70" s="20">
        <f t="shared" si="40"/>
        <v>-4.5</v>
      </c>
      <c r="L70" s="20">
        <f t="shared" si="40"/>
        <v>-4</v>
      </c>
      <c r="M70" s="20">
        <f t="shared" si="40"/>
        <v>-3.5</v>
      </c>
      <c r="N70" s="20">
        <f t="shared" si="40"/>
        <v>-3</v>
      </c>
      <c r="O70" s="20">
        <f t="shared" si="40"/>
        <v>-2.5</v>
      </c>
      <c r="P70" s="20">
        <f t="shared" si="40"/>
        <v>-2</v>
      </c>
      <c r="Q70" s="20">
        <f t="shared" si="40"/>
        <v>-1.5</v>
      </c>
      <c r="R70" s="20">
        <f t="shared" si="40"/>
        <v>-1</v>
      </c>
      <c r="S70" s="20">
        <f t="shared" si="40"/>
        <v>-0.5</v>
      </c>
      <c r="T70" s="20">
        <f t="shared" si="40"/>
        <v>0</v>
      </c>
      <c r="U70" s="20">
        <f t="shared" si="40"/>
        <v>0.5</v>
      </c>
      <c r="V70" s="20">
        <f t="shared" si="40"/>
        <v>1</v>
      </c>
      <c r="W70" s="20">
        <f t="shared" si="40"/>
        <v>1.5</v>
      </c>
      <c r="X70" s="20">
        <f t="shared" si="40"/>
        <v>2</v>
      </c>
      <c r="Y70" s="20">
        <f t="shared" si="40"/>
        <v>2.5</v>
      </c>
      <c r="Z70" s="20">
        <f t="shared" si="40"/>
        <v>3</v>
      </c>
      <c r="AA70" s="20">
        <f t="shared" si="40"/>
        <v>3.5</v>
      </c>
      <c r="AB70" s="20">
        <f t="shared" si="40"/>
        <v>4</v>
      </c>
      <c r="AC70" s="20">
        <f t="shared" si="40"/>
        <v>4.5</v>
      </c>
      <c r="AD70" s="20">
        <f t="shared" si="40"/>
        <v>5</v>
      </c>
      <c r="AE70" s="20">
        <f t="shared" si="40"/>
        <v>5.5</v>
      </c>
      <c r="AF70" s="20">
        <f t="shared" si="40"/>
        <v>6</v>
      </c>
      <c r="AG70" s="20">
        <f t="shared" si="40"/>
        <v>6.5</v>
      </c>
      <c r="AH70" s="20">
        <f t="shared" si="40"/>
        <v>7</v>
      </c>
      <c r="AI70" s="20">
        <f t="shared" si="40"/>
        <v>7.5</v>
      </c>
      <c r="AJ70" s="20">
        <f t="shared" si="40"/>
        <v>8</v>
      </c>
      <c r="AK70" s="24"/>
      <c r="AL70" s="24"/>
      <c r="AM70" s="69"/>
      <c r="AN70" s="31" t="s">
        <v>9</v>
      </c>
      <c r="AO70" s="78">
        <v>-0.08</v>
      </c>
      <c r="AP70" s="79">
        <v>-0.09</v>
      </c>
      <c r="AQ70" s="80">
        <v>-0.04</v>
      </c>
      <c r="AR70" s="81">
        <v>-0.03</v>
      </c>
      <c r="AS70" s="82">
        <v>-7.0000000000000007E-2</v>
      </c>
      <c r="AT70" s="83">
        <v>-0.08</v>
      </c>
      <c r="AU70" s="84">
        <v>-0.03</v>
      </c>
      <c r="AV70" s="85">
        <v>-0.02</v>
      </c>
      <c r="AW70" s="69"/>
      <c r="AX70" s="69"/>
      <c r="AY70" s="69"/>
    </row>
    <row r="71" spans="1:51" x14ac:dyDescent="0.25">
      <c r="A71" s="24"/>
      <c r="B71" s="6" t="s">
        <v>12</v>
      </c>
      <c r="C71" s="35">
        <f t="shared" ref="C71:C77" si="41">IFERROR(AVERAGE(E71:AJ71),0)</f>
        <v>2.916229090866476E-10</v>
      </c>
      <c r="D71" s="20" t="s">
        <v>3</v>
      </c>
      <c r="E71" s="105">
        <f t="shared" ref="E71:E73" si="42">E72/1.55</f>
        <v>8.7470031635777959E-10</v>
      </c>
      <c r="F71" s="62">
        <f t="shared" ref="F71:F73" si="43">F72/1.55</f>
        <v>7.37898845079176E-10</v>
      </c>
      <c r="G71" s="62">
        <f t="shared" ref="G71:G73" si="44">G72/1.55</f>
        <v>6.2182486944867048E-10</v>
      </c>
      <c r="H71" s="62">
        <f t="shared" ref="H71:H73" si="45">H72/1.55</f>
        <v>5.3891488685553827E-10</v>
      </c>
      <c r="I71" s="62">
        <f t="shared" ref="I71:I73" si="46">I72/1.55</f>
        <v>4.6429590252164585E-10</v>
      </c>
      <c r="J71" s="62">
        <f t="shared" ref="J71:J73" si="47">J72/1.55</f>
        <v>4.0501526496755292E-10</v>
      </c>
      <c r="K71" s="62">
        <f t="shared" ref="K71:K73" si="48">K72/1.55</f>
        <v>3.3910182880602556E-10</v>
      </c>
      <c r="L71" s="62">
        <f t="shared" ref="L71:L73" si="49">L72/1.55</f>
        <v>2.8313759055563628E-10</v>
      </c>
      <c r="M71" s="62">
        <f t="shared" ref="M71:M73" si="50">M72/1.55</f>
        <v>2.3297705108675216E-10</v>
      </c>
      <c r="N71" s="62">
        <f t="shared" ref="N71:N73" si="51">N72/1.55</f>
        <v>1.8323106153085968E-10</v>
      </c>
      <c r="O71" s="62">
        <f t="shared" ref="O71:O73" si="52">O72/1.55</f>
        <v>1.4509246953803108E-10</v>
      </c>
      <c r="P71" s="62">
        <f t="shared" ref="P71:P73" si="53">P72/1.55</f>
        <v>1.193903749341502E-10</v>
      </c>
      <c r="Q71" s="62">
        <f t="shared" ref="Q71:Q73" si="54">Q72/1.55</f>
        <v>9.6175579808062528E-11</v>
      </c>
      <c r="R71" s="62">
        <f t="shared" ref="R71:R73" si="55">R72/1.55</f>
        <v>8.3739082419086676E-11</v>
      </c>
      <c r="S71" s="62">
        <f t="shared" ref="S71:S73" si="56">S72/1.55</f>
        <v>7.8764483463506848E-11</v>
      </c>
      <c r="T71" s="62">
        <f t="shared" ref="T71:T73" si="57">T72/1.55</f>
        <v>7.6691733898660735E-11</v>
      </c>
      <c r="U71" s="62">
        <f t="shared" ref="U71:U73" si="58">U72/1.55</f>
        <v>7.793538363756544E-11</v>
      </c>
      <c r="V71" s="62">
        <f t="shared" ref="V71:V73" si="59">V72/1.55</f>
        <v>8.0837233028328753E-11</v>
      </c>
      <c r="W71" s="62">
        <f t="shared" ref="W71:W73" si="60">W72/1.55</f>
        <v>8.6226381896879944E-11</v>
      </c>
      <c r="X71" s="62">
        <f t="shared" ref="X71:X73" si="61">X72/1.55</f>
        <v>9.4102830243220448E-11</v>
      </c>
      <c r="Y71" s="62">
        <f t="shared" ref="Y71:Y73" si="62">Y72/1.55</f>
        <v>1.0529567789331445E-10</v>
      </c>
      <c r="Z71" s="62">
        <f t="shared" ref="Z71:Z73" si="63">Z72/1.55</f>
        <v>1.2229222432489601E-10</v>
      </c>
      <c r="AA71" s="62">
        <f t="shared" ref="AA71:AA73" si="64">AA72/1.55</f>
        <v>1.3970332066946379E-10</v>
      </c>
      <c r="AB71" s="62">
        <f t="shared" ref="AB71:AB73" si="65">AB72/1.55</f>
        <v>1.5794351683996222E-10</v>
      </c>
      <c r="AC71" s="62">
        <f t="shared" ref="AC71:AC73" si="66">AC72/1.55</f>
        <v>1.7784191266233266E-10</v>
      </c>
      <c r="AD71" s="62">
        <f t="shared" ref="AD71:AD73" si="67">AD72/1.55</f>
        <v>2.1017680587365609E-10</v>
      </c>
      <c r="AE71" s="62">
        <f t="shared" ref="AE71:AE73" si="68">AE72/1.55</f>
        <v>2.5204634708317985E-10</v>
      </c>
      <c r="AF71" s="62">
        <f t="shared" ref="AF71:AF73" si="69">AF72/1.55</f>
        <v>3.1339973420213651E-10</v>
      </c>
      <c r="AG71" s="62">
        <f t="shared" ref="AG71:AG73" si="70">AG72/1.55</f>
        <v>4.0501526496755292E-10</v>
      </c>
      <c r="AH71" s="62">
        <f t="shared" ref="AH71:AH73" si="71">AH72/1.55</f>
        <v>5.3062388859620526E-10</v>
      </c>
      <c r="AI71" s="62">
        <f t="shared" ref="AI71:AI73" si="72">AI72/1.55</f>
        <v>6.0938837205975767E-10</v>
      </c>
      <c r="AJ71" s="62">
        <f t="shared" ref="AJ71:AJ73" si="73">AJ72/1.55</f>
        <v>6.8815285552313543E-10</v>
      </c>
      <c r="AK71" s="24"/>
      <c r="AL71" s="24"/>
      <c r="AM71" s="69"/>
      <c r="AN71" s="33" t="s">
        <v>8</v>
      </c>
      <c r="AO71" s="78">
        <v>-0.08</v>
      </c>
      <c r="AP71" s="79">
        <v>-0.09</v>
      </c>
      <c r="AQ71" s="80">
        <v>-0.04</v>
      </c>
      <c r="AR71" s="81">
        <v>-0.03</v>
      </c>
      <c r="AS71" s="82">
        <v>-7.0000000000000007E-2</v>
      </c>
      <c r="AT71" s="83">
        <v>-0.08</v>
      </c>
      <c r="AU71" s="84">
        <v>-0.03</v>
      </c>
      <c r="AV71" s="85">
        <v>-0.02</v>
      </c>
      <c r="AW71" s="69"/>
      <c r="AX71" s="69"/>
      <c r="AY71" s="69"/>
    </row>
    <row r="72" spans="1:51" x14ac:dyDescent="0.25">
      <c r="A72" s="24"/>
      <c r="B72" s="41">
        <f t="shared" ref="B72:B77" si="74">IFERROR(C72/C71,0)</f>
        <v>1.5499999999999996</v>
      </c>
      <c r="C72" s="35">
        <f t="shared" si="41"/>
        <v>4.5201550908430368E-10</v>
      </c>
      <c r="D72" s="20" t="s">
        <v>4</v>
      </c>
      <c r="E72" s="105">
        <f t="shared" si="42"/>
        <v>1.3557854903545585E-9</v>
      </c>
      <c r="F72" s="62">
        <f t="shared" si="43"/>
        <v>1.1437432098727228E-9</v>
      </c>
      <c r="G72" s="62">
        <f t="shared" si="44"/>
        <v>9.638285476454392E-10</v>
      </c>
      <c r="H72" s="62">
        <f t="shared" si="45"/>
        <v>8.3531807462608435E-10</v>
      </c>
      <c r="I72" s="62">
        <f t="shared" si="46"/>
        <v>7.1965864890855106E-10</v>
      </c>
      <c r="J72" s="62">
        <f t="shared" si="47"/>
        <v>6.2777366069970708E-10</v>
      </c>
      <c r="K72" s="62">
        <f t="shared" si="48"/>
        <v>5.2560783464933961E-10</v>
      </c>
      <c r="L72" s="62">
        <f t="shared" si="49"/>
        <v>4.3886326536123628E-10</v>
      </c>
      <c r="M72" s="62">
        <f t="shared" si="50"/>
        <v>3.6111442918446582E-10</v>
      </c>
      <c r="N72" s="62">
        <f t="shared" si="51"/>
        <v>2.8400814537283252E-10</v>
      </c>
      <c r="O72" s="62">
        <f t="shared" si="52"/>
        <v>2.248933277839482E-10</v>
      </c>
      <c r="P72" s="62">
        <f t="shared" si="53"/>
        <v>1.850550811479328E-10</v>
      </c>
      <c r="Q72" s="62">
        <f t="shared" si="54"/>
        <v>1.4907214870249692E-10</v>
      </c>
      <c r="R72" s="62">
        <f t="shared" si="55"/>
        <v>1.2979557774958436E-10</v>
      </c>
      <c r="S72" s="62">
        <f t="shared" si="56"/>
        <v>1.2208494936843562E-10</v>
      </c>
      <c r="T72" s="62">
        <f t="shared" si="57"/>
        <v>1.1887218754292413E-10</v>
      </c>
      <c r="U72" s="62">
        <f t="shared" si="58"/>
        <v>1.2079984463822643E-10</v>
      </c>
      <c r="V72" s="62">
        <f t="shared" si="59"/>
        <v>1.2529771119390957E-10</v>
      </c>
      <c r="W72" s="62">
        <f t="shared" si="60"/>
        <v>1.3365089194016392E-10</v>
      </c>
      <c r="X72" s="62">
        <f t="shared" si="61"/>
        <v>1.4585938687699169E-10</v>
      </c>
      <c r="Y72" s="62">
        <f t="shared" si="62"/>
        <v>1.632083007346374E-10</v>
      </c>
      <c r="Z72" s="62">
        <f t="shared" si="63"/>
        <v>1.8955294770358883E-10</v>
      </c>
      <c r="AA72" s="62">
        <f t="shared" si="64"/>
        <v>2.1654014703766887E-10</v>
      </c>
      <c r="AB72" s="62">
        <f t="shared" si="65"/>
        <v>2.4481245110194143E-10</v>
      </c>
      <c r="AC72" s="62">
        <f t="shared" si="66"/>
        <v>2.7565496462661565E-10</v>
      </c>
      <c r="AD72" s="62">
        <f t="shared" si="67"/>
        <v>3.2577404910416697E-10</v>
      </c>
      <c r="AE72" s="62">
        <f t="shared" si="68"/>
        <v>3.9067183797892881E-10</v>
      </c>
      <c r="AF72" s="62">
        <f t="shared" si="69"/>
        <v>4.8576958801331162E-10</v>
      </c>
      <c r="AG72" s="62">
        <f t="shared" si="70"/>
        <v>6.2777366069970708E-10</v>
      </c>
      <c r="AH72" s="62">
        <f t="shared" si="71"/>
        <v>8.2246702732411813E-10</v>
      </c>
      <c r="AI72" s="62">
        <f t="shared" si="72"/>
        <v>9.4455197669262435E-10</v>
      </c>
      <c r="AJ72" s="62">
        <f t="shared" si="73"/>
        <v>1.06663692606086E-9</v>
      </c>
      <c r="AK72" s="24"/>
      <c r="AL72" s="24"/>
      <c r="AM72" s="69"/>
      <c r="AN72" s="69"/>
      <c r="AO72" s="69"/>
      <c r="AP72" s="69"/>
      <c r="AQ72" s="69"/>
      <c r="AR72" s="69"/>
      <c r="AS72" s="69"/>
      <c r="AT72" s="69"/>
      <c r="AU72" s="69"/>
      <c r="AV72" s="69"/>
      <c r="AW72" s="69"/>
      <c r="AX72" s="69"/>
      <c r="AY72" s="69"/>
    </row>
    <row r="73" spans="1:51" x14ac:dyDescent="0.25">
      <c r="A73" s="24"/>
      <c r="B73" s="41">
        <f t="shared" si="74"/>
        <v>1.5500000000000003</v>
      </c>
      <c r="C73" s="35">
        <f t="shared" si="41"/>
        <v>7.0062403908067086E-10</v>
      </c>
      <c r="D73" s="20" t="s">
        <v>5</v>
      </c>
      <c r="E73" s="105">
        <f t="shared" si="42"/>
        <v>2.1014675100495655E-9</v>
      </c>
      <c r="F73" s="62">
        <f t="shared" si="43"/>
        <v>1.7728019753027203E-9</v>
      </c>
      <c r="G73" s="62">
        <f t="shared" si="44"/>
        <v>1.4939342488504306E-9</v>
      </c>
      <c r="H73" s="62">
        <f t="shared" si="45"/>
        <v>1.2947430156704308E-9</v>
      </c>
      <c r="I73" s="62">
        <f t="shared" si="46"/>
        <v>1.1154709058082542E-9</v>
      </c>
      <c r="J73" s="62">
        <f t="shared" si="47"/>
        <v>9.7304917408454599E-10</v>
      </c>
      <c r="K73" s="62">
        <f t="shared" si="48"/>
        <v>8.1469214370647641E-10</v>
      </c>
      <c r="L73" s="62">
        <f t="shared" si="49"/>
        <v>6.8023806130991625E-10</v>
      </c>
      <c r="M73" s="62">
        <f t="shared" si="50"/>
        <v>5.5972736523592208E-10</v>
      </c>
      <c r="N73" s="62">
        <f t="shared" si="51"/>
        <v>4.402126253278904E-10</v>
      </c>
      <c r="O73" s="62">
        <f t="shared" si="52"/>
        <v>3.4858465806511973E-10</v>
      </c>
      <c r="P73" s="62">
        <f t="shared" si="53"/>
        <v>2.8683537577929584E-10</v>
      </c>
      <c r="Q73" s="62">
        <f t="shared" si="54"/>
        <v>2.3106183048887022E-10</v>
      </c>
      <c r="R73" s="62">
        <f t="shared" si="55"/>
        <v>2.0118314551185577E-10</v>
      </c>
      <c r="S73" s="62">
        <f t="shared" si="56"/>
        <v>1.8923167152107521E-10</v>
      </c>
      <c r="T73" s="62">
        <f t="shared" si="57"/>
        <v>1.842518906915324E-10</v>
      </c>
      <c r="U73" s="62">
        <f t="shared" si="58"/>
        <v>1.8723975918925095E-10</v>
      </c>
      <c r="V73" s="62">
        <f t="shared" si="59"/>
        <v>1.9421145235055985E-10</v>
      </c>
      <c r="W73" s="62">
        <f t="shared" si="60"/>
        <v>2.0715888250725409E-10</v>
      </c>
      <c r="X73" s="62">
        <f t="shared" si="61"/>
        <v>2.2608204965933713E-10</v>
      </c>
      <c r="Y73" s="62">
        <f t="shared" si="62"/>
        <v>2.5297286613868799E-10</v>
      </c>
      <c r="Z73" s="62">
        <f t="shared" si="63"/>
        <v>2.938070689405627E-10</v>
      </c>
      <c r="AA73" s="62">
        <f t="shared" si="64"/>
        <v>3.3563722790838677E-10</v>
      </c>
      <c r="AB73" s="62">
        <f t="shared" si="65"/>
        <v>3.7945929920800924E-10</v>
      </c>
      <c r="AC73" s="62">
        <f t="shared" si="66"/>
        <v>4.2726519517125427E-10</v>
      </c>
      <c r="AD73" s="62">
        <f t="shared" si="67"/>
        <v>5.0494977611145884E-10</v>
      </c>
      <c r="AE73" s="62">
        <f t="shared" si="68"/>
        <v>6.055413488673397E-10</v>
      </c>
      <c r="AF73" s="62">
        <f t="shared" si="69"/>
        <v>7.5294286142063298E-10</v>
      </c>
      <c r="AG73" s="62">
        <f t="shared" si="70"/>
        <v>9.7304917408454599E-10</v>
      </c>
      <c r="AH73" s="62">
        <f t="shared" si="71"/>
        <v>1.2748238923523831E-9</v>
      </c>
      <c r="AI73" s="62">
        <f t="shared" si="72"/>
        <v>1.4640555638735678E-9</v>
      </c>
      <c r="AJ73" s="62">
        <f t="shared" si="73"/>
        <v>1.6532872353943329E-9</v>
      </c>
      <c r="AK73" s="24"/>
      <c r="AL73" s="24"/>
      <c r="AM73" s="69"/>
      <c r="AN73" s="69"/>
      <c r="AO73" s="69"/>
      <c r="AP73" s="69"/>
      <c r="AQ73" s="69"/>
      <c r="AR73" s="69"/>
      <c r="AS73" s="69"/>
      <c r="AT73" s="69"/>
      <c r="AU73" s="69"/>
      <c r="AV73" s="69"/>
      <c r="AW73" s="69"/>
      <c r="AX73" s="69"/>
      <c r="AY73" s="69"/>
    </row>
    <row r="74" spans="1:51" x14ac:dyDescent="0.25">
      <c r="A74" s="24"/>
      <c r="B74" s="41">
        <f t="shared" si="74"/>
        <v>1.5499999999999998</v>
      </c>
      <c r="C74" s="35">
        <f t="shared" si="41"/>
        <v>1.0859672605750397E-9</v>
      </c>
      <c r="D74" s="20" t="s">
        <v>6</v>
      </c>
      <c r="E74" s="105">
        <f>E75/1.55</f>
        <v>3.2572746405768264E-9</v>
      </c>
      <c r="F74" s="62">
        <f t="shared" ref="F74:AJ74" si="75">F75/1.55</f>
        <v>2.7478430617192166E-9</v>
      </c>
      <c r="G74" s="62">
        <f t="shared" si="75"/>
        <v>2.3155980857181675E-9</v>
      </c>
      <c r="H74" s="62">
        <f t="shared" si="75"/>
        <v>2.0068516742891678E-9</v>
      </c>
      <c r="I74" s="62">
        <f t="shared" si="75"/>
        <v>1.7289799040027939E-9</v>
      </c>
      <c r="J74" s="62">
        <f t="shared" si="75"/>
        <v>1.5082262198310463E-9</v>
      </c>
      <c r="K74" s="62">
        <f t="shared" si="75"/>
        <v>1.2627728227450385E-9</v>
      </c>
      <c r="L74" s="62">
        <f t="shared" si="75"/>
        <v>1.0543689950303703E-9</v>
      </c>
      <c r="M74" s="62">
        <f t="shared" si="75"/>
        <v>8.6757741611567927E-10</v>
      </c>
      <c r="N74" s="62">
        <f t="shared" si="75"/>
        <v>6.8232956925823014E-10</v>
      </c>
      <c r="O74" s="62">
        <f t="shared" si="75"/>
        <v>5.4030622000093563E-10</v>
      </c>
      <c r="P74" s="62">
        <f t="shared" si="75"/>
        <v>4.4459483245790853E-10</v>
      </c>
      <c r="Q74" s="62">
        <f t="shared" si="75"/>
        <v>3.5814583725774885E-10</v>
      </c>
      <c r="R74" s="62">
        <f t="shared" si="75"/>
        <v>3.1183387554337644E-10</v>
      </c>
      <c r="S74" s="62">
        <f t="shared" si="75"/>
        <v>2.9330909085766658E-10</v>
      </c>
      <c r="T74" s="62">
        <f t="shared" si="75"/>
        <v>2.8559043057187524E-10</v>
      </c>
      <c r="U74" s="62">
        <f t="shared" si="75"/>
        <v>2.9022162674333898E-10</v>
      </c>
      <c r="V74" s="62">
        <f t="shared" si="75"/>
        <v>3.0102775114336777E-10</v>
      </c>
      <c r="W74" s="62">
        <f t="shared" si="75"/>
        <v>3.2109626788624385E-10</v>
      </c>
      <c r="X74" s="62">
        <f t="shared" si="75"/>
        <v>3.5042717697197255E-10</v>
      </c>
      <c r="Y74" s="62">
        <f t="shared" si="75"/>
        <v>3.9210794251496637E-10</v>
      </c>
      <c r="Z74" s="62">
        <f t="shared" si="75"/>
        <v>4.5540095685787217E-10</v>
      </c>
      <c r="AA74" s="62">
        <f t="shared" si="75"/>
        <v>5.2023770325799947E-10</v>
      </c>
      <c r="AB74" s="62">
        <f t="shared" si="75"/>
        <v>5.8816191377241435E-10</v>
      </c>
      <c r="AC74" s="62">
        <f t="shared" si="75"/>
        <v>6.6226105251544411E-10</v>
      </c>
      <c r="AD74" s="62">
        <f t="shared" si="75"/>
        <v>7.8267215297276119E-10</v>
      </c>
      <c r="AE74" s="62">
        <f t="shared" si="75"/>
        <v>9.3858909074437657E-10</v>
      </c>
      <c r="AF74" s="62">
        <f t="shared" si="75"/>
        <v>1.1670614352019812E-9</v>
      </c>
      <c r="AG74" s="62">
        <f t="shared" si="75"/>
        <v>1.5082262198310463E-9</v>
      </c>
      <c r="AH74" s="62">
        <f t="shared" si="75"/>
        <v>1.9759770331461937E-9</v>
      </c>
      <c r="AI74" s="62">
        <f t="shared" si="75"/>
        <v>2.26928612400403E-9</v>
      </c>
      <c r="AJ74" s="62">
        <f t="shared" si="75"/>
        <v>2.5625952148612162E-9</v>
      </c>
      <c r="AK74" s="24"/>
      <c r="AL74" s="24"/>
      <c r="AM74" s="25"/>
      <c r="AN74" s="25"/>
      <c r="AO74" s="25"/>
      <c r="AP74" s="25"/>
      <c r="AQ74" s="25"/>
      <c r="AR74" s="25"/>
      <c r="AS74" s="68"/>
      <c r="AT74" s="68"/>
      <c r="AU74" s="68"/>
      <c r="AV74" s="68"/>
      <c r="AW74" s="68"/>
      <c r="AX74" s="68"/>
      <c r="AY74" s="68"/>
    </row>
    <row r="75" spans="1:51" ht="15.75" thickBot="1" x14ac:dyDescent="0.3">
      <c r="A75" s="24"/>
      <c r="B75" s="41">
        <f t="shared" si="74"/>
        <v>1.55</v>
      </c>
      <c r="C75" s="35">
        <f t="shared" si="41"/>
        <v>1.6832492538913117E-9</v>
      </c>
      <c r="D75" s="20" t="s">
        <v>7</v>
      </c>
      <c r="E75" s="105">
        <v>5.0487756928940808E-9</v>
      </c>
      <c r="F75" s="62">
        <v>4.2591567456647859E-9</v>
      </c>
      <c r="G75" s="62">
        <v>3.5891770328631596E-9</v>
      </c>
      <c r="H75" s="62">
        <v>3.1106200951482104E-9</v>
      </c>
      <c r="I75" s="62">
        <v>2.6799188512043307E-9</v>
      </c>
      <c r="J75" s="62">
        <v>2.3377506407381219E-9</v>
      </c>
      <c r="K75" s="62">
        <v>1.9572978752548097E-9</v>
      </c>
      <c r="L75" s="62">
        <v>1.6342719422970741E-9</v>
      </c>
      <c r="M75" s="62">
        <v>1.344744994979303E-9</v>
      </c>
      <c r="N75" s="62">
        <v>1.0576108323502567E-9</v>
      </c>
      <c r="O75" s="62">
        <v>8.3747464100145029E-10</v>
      </c>
      <c r="P75" s="62">
        <v>6.8912199030975822E-10</v>
      </c>
      <c r="Q75" s="62">
        <v>5.551260477495107E-10</v>
      </c>
      <c r="R75" s="62">
        <v>4.8334250709223352E-10</v>
      </c>
      <c r="S75" s="62">
        <v>4.5462909082938323E-10</v>
      </c>
      <c r="T75" s="62">
        <v>4.4266516738640666E-10</v>
      </c>
      <c r="U75" s="62">
        <v>4.4984352145217542E-10</v>
      </c>
      <c r="V75" s="62">
        <v>4.6659301427222006E-10</v>
      </c>
      <c r="W75" s="62">
        <v>4.9769921522367798E-10</v>
      </c>
      <c r="X75" s="62">
        <v>5.431621243065575E-10</v>
      </c>
      <c r="Y75" s="62">
        <v>6.0776731089819786E-10</v>
      </c>
      <c r="Z75" s="62">
        <v>7.0587148312970189E-10</v>
      </c>
      <c r="AA75" s="62">
        <v>8.0636844004989921E-10</v>
      </c>
      <c r="AB75" s="62">
        <v>9.1165096634724231E-10</v>
      </c>
      <c r="AC75" s="62">
        <v>1.0265046313989385E-9</v>
      </c>
      <c r="AD75" s="62">
        <v>1.2131418371077799E-9</v>
      </c>
      <c r="AE75" s="62">
        <v>1.4548130906537837E-9</v>
      </c>
      <c r="AF75" s="62">
        <v>1.8089452245630708E-9</v>
      </c>
      <c r="AG75" s="62">
        <v>2.3377506407381219E-9</v>
      </c>
      <c r="AH75" s="62">
        <v>3.0627644013766002E-9</v>
      </c>
      <c r="AI75" s="62">
        <v>3.5173934922062466E-9</v>
      </c>
      <c r="AJ75" s="62">
        <v>3.9720225830348852E-9</v>
      </c>
      <c r="AK75" s="24"/>
      <c r="AL75" s="24"/>
      <c r="AM75" s="25"/>
      <c r="AN75" s="25"/>
      <c r="AO75" s="25"/>
      <c r="AP75" s="25"/>
      <c r="AQ75" s="25"/>
      <c r="AR75" s="25"/>
      <c r="AS75" s="68"/>
      <c r="AT75" s="68"/>
      <c r="AU75" s="68"/>
      <c r="AV75" s="68"/>
      <c r="AW75" s="68"/>
      <c r="AX75" s="68"/>
      <c r="AY75" s="68"/>
    </row>
    <row r="76" spans="1:51" ht="15.75" thickBot="1" x14ac:dyDescent="0.3">
      <c r="A76" s="24"/>
      <c r="B76" s="41">
        <f>IFERROR(C75/C76,0)</f>
        <v>6.4330065030000005</v>
      </c>
      <c r="C76" s="35">
        <f t="shared" si="41"/>
        <v>2.616582546755295E-10</v>
      </c>
      <c r="D76" s="31" t="s">
        <v>9</v>
      </c>
      <c r="E76" s="105">
        <v>7.8482365757591098E-10</v>
      </c>
      <c r="F76" s="62">
        <v>6.6207872534848981E-10</v>
      </c>
      <c r="G76" s="62">
        <v>5.5793151012506584E-10</v>
      </c>
      <c r="H76" s="62">
        <v>4.8354064210841196E-10</v>
      </c>
      <c r="I76" s="62">
        <v>4.1658886089335738E-10</v>
      </c>
      <c r="J76" s="62">
        <v>3.6339939026144675E-10</v>
      </c>
      <c r="K76" s="62">
        <v>3.0425865018821815E-10</v>
      </c>
      <c r="L76" s="62">
        <v>2.5404481427695427E-10</v>
      </c>
      <c r="M76" s="62">
        <v>2.0903833912684343E-10</v>
      </c>
      <c r="N76" s="62">
        <v>1.6440381831683914E-10</v>
      </c>
      <c r="O76" s="62">
        <v>1.3018401902918925E-10</v>
      </c>
      <c r="P76" s="62">
        <v>1.0712284994401757E-10</v>
      </c>
      <c r="Q76" s="62">
        <v>8.6293406899344878E-11</v>
      </c>
      <c r="R76" s="62">
        <v>7.5134776696841396E-11</v>
      </c>
      <c r="S76" s="62">
        <v>7.0671324615849397E-11</v>
      </c>
      <c r="T76" s="62">
        <v>6.8811552915417077E-11</v>
      </c>
      <c r="U76" s="62">
        <v>6.9927415935673801E-11</v>
      </c>
      <c r="V76" s="62">
        <v>7.2531096316260015E-11</v>
      </c>
      <c r="W76" s="62">
        <v>7.7366502737340394E-11</v>
      </c>
      <c r="X76" s="62">
        <v>8.4433635198916178E-11</v>
      </c>
      <c r="Y76" s="62">
        <v>9.4476402381183435E-11</v>
      </c>
      <c r="Z76" s="62">
        <v>1.0972653032458808E-10</v>
      </c>
      <c r="AA76" s="62">
        <v>1.2534861260809442E-10</v>
      </c>
      <c r="AB76" s="62">
        <v>1.417146035717667E-10</v>
      </c>
      <c r="AC76" s="62">
        <v>1.595684118957805E-10</v>
      </c>
      <c r="AD76" s="62">
        <v>1.885808504222772E-10</v>
      </c>
      <c r="AE76" s="62">
        <v>2.2614823877068037E-10</v>
      </c>
      <c r="AF76" s="62">
        <v>2.8119748110303921E-10</v>
      </c>
      <c r="AG76" s="62">
        <v>3.6339939026144675E-10</v>
      </c>
      <c r="AH76" s="62">
        <v>4.7610155530672864E-10</v>
      </c>
      <c r="AI76" s="62">
        <v>5.4677287992261909E-10</v>
      </c>
      <c r="AJ76" s="62">
        <v>6.1744420453835268E-10</v>
      </c>
      <c r="AK76" s="24"/>
      <c r="AL76" s="24"/>
      <c r="AM76" s="25"/>
      <c r="AN76" s="6" t="s">
        <v>1</v>
      </c>
      <c r="AO76" s="126" t="s">
        <v>86</v>
      </c>
      <c r="AP76" s="131"/>
      <c r="AQ76" s="127"/>
      <c r="AR76" s="25"/>
      <c r="AS76" s="68"/>
      <c r="AT76" s="6" t="s">
        <v>1</v>
      </c>
      <c r="AU76" s="126" t="s">
        <v>87</v>
      </c>
      <c r="AV76" s="127"/>
      <c r="AW76" s="68"/>
      <c r="AX76" s="77" t="s">
        <v>40</v>
      </c>
      <c r="AY76" s="68"/>
    </row>
    <row r="77" spans="1:51" x14ac:dyDescent="0.25">
      <c r="A77" s="24"/>
      <c r="B77" s="41">
        <f t="shared" si="74"/>
        <v>1.5400000000000005</v>
      </c>
      <c r="C77" s="35">
        <f t="shared" si="41"/>
        <v>4.0295371220031555E-10</v>
      </c>
      <c r="D77" s="33" t="s">
        <v>8</v>
      </c>
      <c r="E77" s="105">
        <v>1.2086284326669029E-9</v>
      </c>
      <c r="F77" s="62">
        <v>1.0196012370366743E-9</v>
      </c>
      <c r="G77" s="62">
        <v>8.5921452559260146E-10</v>
      </c>
      <c r="H77" s="62">
        <v>7.4465258884695445E-10</v>
      </c>
      <c r="I77" s="62">
        <v>6.4154684577577033E-10</v>
      </c>
      <c r="J77" s="62">
        <v>5.5963506100262796E-10</v>
      </c>
      <c r="K77" s="62">
        <v>4.6855832128985597E-10</v>
      </c>
      <c r="L77" s="62">
        <v>3.9122901398650958E-10</v>
      </c>
      <c r="M77" s="62">
        <v>3.2191904225533888E-10</v>
      </c>
      <c r="N77" s="62">
        <v>2.5318188020793227E-10</v>
      </c>
      <c r="O77" s="62">
        <v>2.0048338930495146E-10</v>
      </c>
      <c r="P77" s="62">
        <v>1.6496918891378707E-10</v>
      </c>
      <c r="Q77" s="62">
        <v>1.3289184662499111E-10</v>
      </c>
      <c r="R77" s="62">
        <v>1.1570755611313575E-10</v>
      </c>
      <c r="S77" s="62">
        <v>1.0883383990840807E-10</v>
      </c>
      <c r="T77" s="62">
        <v>1.059697914897423E-10</v>
      </c>
      <c r="U77" s="62">
        <v>1.0768822054093766E-10</v>
      </c>
      <c r="V77" s="62">
        <v>1.1169788832704043E-10</v>
      </c>
      <c r="W77" s="62">
        <v>1.1914441421550422E-10</v>
      </c>
      <c r="X77" s="62">
        <v>1.3002779820633092E-10</v>
      </c>
      <c r="Y77" s="62">
        <v>1.454936596670225E-10</v>
      </c>
      <c r="Z77" s="62">
        <v>1.6897885669986566E-10</v>
      </c>
      <c r="AA77" s="62">
        <v>1.9303686341646542E-10</v>
      </c>
      <c r="AB77" s="62">
        <v>2.1824048950052071E-10</v>
      </c>
      <c r="AC77" s="62">
        <v>2.4573535431950199E-10</v>
      </c>
      <c r="AD77" s="62">
        <v>2.9041450965030688E-10</v>
      </c>
      <c r="AE77" s="62">
        <v>3.4826828770684778E-10</v>
      </c>
      <c r="AF77" s="62">
        <v>4.3304412089868038E-10</v>
      </c>
      <c r="AG77" s="62">
        <v>5.5963506100262796E-10</v>
      </c>
      <c r="AH77" s="62">
        <v>7.3319639517236208E-10</v>
      </c>
      <c r="AI77" s="62">
        <v>8.4203023508083338E-10</v>
      </c>
      <c r="AJ77" s="62">
        <v>9.5086407498906324E-10</v>
      </c>
      <c r="AK77" s="24"/>
      <c r="AL77" s="24"/>
      <c r="AM77" s="25"/>
      <c r="AN77" s="25"/>
      <c r="AO77" s="25"/>
      <c r="AP77" s="25"/>
      <c r="AQ77" s="25"/>
      <c r="AR77" s="25"/>
      <c r="AS77" s="68"/>
      <c r="AT77" s="68"/>
      <c r="AU77" s="68"/>
      <c r="AV77" s="68"/>
      <c r="AW77" s="68"/>
      <c r="AX77" s="68"/>
      <c r="AY77" s="68"/>
    </row>
    <row r="78" spans="1:51" x14ac:dyDescent="0.25">
      <c r="A78" s="24"/>
      <c r="B78" s="24"/>
      <c r="C78" s="24"/>
      <c r="D78" s="24"/>
      <c r="E78" s="24"/>
      <c r="F78" s="24"/>
      <c r="G78" s="24"/>
      <c r="H78" s="24"/>
      <c r="I78" s="24"/>
      <c r="J78" s="24"/>
      <c r="K78" s="24"/>
      <c r="L78" s="24"/>
      <c r="M78" s="24"/>
      <c r="N78" s="24"/>
      <c r="O78" s="24"/>
      <c r="P78" s="24"/>
      <c r="Q78" s="24"/>
      <c r="R78" s="24"/>
      <c r="S78" s="24"/>
      <c r="T78" s="24"/>
      <c r="U78" s="24"/>
      <c r="V78" s="24"/>
      <c r="W78" s="24"/>
      <c r="X78" s="24"/>
      <c r="Y78" s="24"/>
      <c r="Z78" s="24"/>
      <c r="AA78" s="24"/>
      <c r="AB78" s="24"/>
      <c r="AC78" s="24"/>
      <c r="AD78" s="24"/>
      <c r="AE78" s="24"/>
      <c r="AF78" s="24"/>
      <c r="AG78" s="24"/>
      <c r="AH78" s="24"/>
      <c r="AI78" s="24"/>
      <c r="AJ78" s="24"/>
      <c r="AK78" s="24"/>
      <c r="AL78" s="24"/>
      <c r="AM78" s="25"/>
      <c r="AN78" s="25"/>
      <c r="AO78" s="25"/>
      <c r="AP78" s="25"/>
      <c r="AQ78" s="25"/>
      <c r="AR78" s="25"/>
      <c r="AS78" s="68"/>
      <c r="AT78" s="68"/>
      <c r="AU78" s="68"/>
      <c r="AV78" s="68"/>
      <c r="AW78" s="68"/>
      <c r="AX78" s="68"/>
      <c r="AY78" s="68"/>
    </row>
    <row r="79" spans="1:51" x14ac:dyDescent="0.25">
      <c r="A79" s="24"/>
      <c r="B79" s="24"/>
      <c r="C79" s="24"/>
      <c r="D79" s="24"/>
      <c r="E79" s="24"/>
      <c r="F79" s="24"/>
      <c r="G79" s="24"/>
      <c r="H79" s="24"/>
      <c r="I79" s="24"/>
      <c r="J79" s="24"/>
      <c r="K79" s="24"/>
      <c r="L79" s="24"/>
      <c r="M79" s="24"/>
      <c r="N79" s="24"/>
      <c r="O79" s="24"/>
      <c r="P79" s="24"/>
      <c r="Q79" s="24"/>
      <c r="R79" s="24"/>
      <c r="S79" s="24"/>
      <c r="T79" s="24"/>
      <c r="U79" s="24"/>
      <c r="V79" s="24"/>
      <c r="W79" s="24"/>
      <c r="X79" s="24"/>
      <c r="Y79" s="24"/>
      <c r="Z79" s="24"/>
      <c r="AA79" s="24"/>
      <c r="AB79" s="24"/>
      <c r="AC79" s="24"/>
      <c r="AD79" s="24"/>
      <c r="AE79" s="24"/>
      <c r="AF79" s="24"/>
      <c r="AG79" s="24"/>
      <c r="AH79" s="24"/>
      <c r="AI79" s="24"/>
      <c r="AJ79" s="24"/>
      <c r="AK79" s="24"/>
      <c r="AL79" s="24"/>
      <c r="AM79" s="25"/>
      <c r="AN79" s="25"/>
      <c r="AO79" s="7" t="s">
        <v>10</v>
      </c>
      <c r="AP79" s="9" t="s">
        <v>11</v>
      </c>
      <c r="AQ79" s="25"/>
      <c r="AR79" s="25"/>
      <c r="AS79" s="68"/>
      <c r="AT79" s="68"/>
      <c r="AU79" s="68"/>
      <c r="AV79" s="68"/>
      <c r="AW79" s="68"/>
      <c r="AX79" s="68"/>
      <c r="AY79" s="68"/>
    </row>
    <row r="80" spans="1:51" x14ac:dyDescent="0.25">
      <c r="A80" s="24"/>
      <c r="B80" s="24"/>
      <c r="C80" s="24"/>
      <c r="D80" s="24"/>
      <c r="E80" s="24"/>
      <c r="F80" s="24"/>
      <c r="G80" s="24"/>
      <c r="H80" s="24"/>
      <c r="I80" s="24"/>
      <c r="J80" s="24"/>
      <c r="K80" s="24"/>
      <c r="L80" s="24"/>
      <c r="M80" s="24"/>
      <c r="N80" s="24"/>
      <c r="O80" s="24"/>
      <c r="P80" s="24"/>
      <c r="Q80" s="24"/>
      <c r="R80" s="24"/>
      <c r="S80" s="24"/>
      <c r="T80" s="24"/>
      <c r="U80" s="24"/>
      <c r="V80" s="24"/>
      <c r="W80" s="24"/>
      <c r="X80" s="24"/>
      <c r="Y80" s="24"/>
      <c r="Z80" s="24"/>
      <c r="AA80" s="24"/>
      <c r="AB80" s="24"/>
      <c r="AC80" s="24"/>
      <c r="AD80" s="24"/>
      <c r="AE80" s="24"/>
      <c r="AF80" s="24"/>
      <c r="AG80" s="24"/>
      <c r="AH80" s="24"/>
      <c r="AI80" s="24"/>
      <c r="AJ80" s="24"/>
      <c r="AK80" s="24"/>
      <c r="AL80" s="24"/>
      <c r="AM80" s="25"/>
      <c r="AN80" s="20" t="s">
        <v>3</v>
      </c>
      <c r="AO80" s="86">
        <v>0.57999999999999996</v>
      </c>
      <c r="AP80" s="71">
        <v>0.56000000000000005</v>
      </c>
      <c r="AQ80" s="25"/>
      <c r="AR80" s="25"/>
      <c r="AS80" s="68"/>
      <c r="AT80" s="132" t="s">
        <v>26</v>
      </c>
      <c r="AU80" s="134"/>
      <c r="AV80" s="58">
        <v>650</v>
      </c>
      <c r="AW80" s="59">
        <v>6.7000000000000004E-2</v>
      </c>
      <c r="AX80" s="60">
        <v>200</v>
      </c>
      <c r="AY80" s="68"/>
    </row>
    <row r="81" spans="1:51" x14ac:dyDescent="0.25">
      <c r="A81" s="24"/>
      <c r="B81" s="24"/>
      <c r="C81" s="24"/>
      <c r="D81" s="24"/>
      <c r="E81" s="24"/>
      <c r="F81" s="24"/>
      <c r="G81" s="24"/>
      <c r="H81" s="24"/>
      <c r="I81" s="24"/>
      <c r="J81" s="24"/>
      <c r="K81" s="24"/>
      <c r="L81" s="24"/>
      <c r="M81" s="24"/>
      <c r="N81" s="24"/>
      <c r="O81" s="24"/>
      <c r="P81" s="24"/>
      <c r="Q81" s="24"/>
      <c r="R81" s="24"/>
      <c r="S81" s="24"/>
      <c r="T81" s="24"/>
      <c r="U81" s="24"/>
      <c r="V81" s="24"/>
      <c r="W81" s="24"/>
      <c r="X81" s="24"/>
      <c r="Y81" s="24"/>
      <c r="Z81" s="24"/>
      <c r="AA81" s="24"/>
      <c r="AB81" s="24"/>
      <c r="AC81" s="24"/>
      <c r="AD81" s="24"/>
      <c r="AE81" s="24"/>
      <c r="AF81" s="24"/>
      <c r="AG81" s="24"/>
      <c r="AH81" s="24"/>
      <c r="AI81" s="24"/>
      <c r="AJ81" s="24"/>
      <c r="AK81" s="24"/>
      <c r="AL81" s="24"/>
      <c r="AM81" s="25"/>
      <c r="AN81" s="20" t="s">
        <v>4</v>
      </c>
      <c r="AO81" s="86">
        <v>0.59</v>
      </c>
      <c r="AP81" s="71">
        <v>0.56999999999999995</v>
      </c>
      <c r="AQ81" s="25"/>
      <c r="AR81" s="25"/>
      <c r="AS81" s="68"/>
      <c r="AT81" s="143" t="s">
        <v>9</v>
      </c>
      <c r="AU81" s="144"/>
      <c r="AV81" s="58">
        <v>600</v>
      </c>
      <c r="AW81" s="59">
        <v>6.7000000000000004E-2</v>
      </c>
      <c r="AX81" s="60">
        <v>150</v>
      </c>
      <c r="AY81" s="68"/>
    </row>
    <row r="82" spans="1:51" x14ac:dyDescent="0.25">
      <c r="A82" s="24"/>
      <c r="B82" s="24"/>
      <c r="C82" s="24"/>
      <c r="D82" s="24"/>
      <c r="E82" s="24"/>
      <c r="F82" s="24"/>
      <c r="G82" s="24"/>
      <c r="H82" s="24"/>
      <c r="I82" s="24"/>
      <c r="J82" s="24"/>
      <c r="K82" s="24"/>
      <c r="L82" s="24"/>
      <c r="M82" s="24"/>
      <c r="N82" s="24"/>
      <c r="O82" s="24"/>
      <c r="P82" s="24"/>
      <c r="Q82" s="24"/>
      <c r="R82" s="24"/>
      <c r="S82" s="24"/>
      <c r="T82" s="24"/>
      <c r="U82" s="24"/>
      <c r="V82" s="24"/>
      <c r="W82" s="24"/>
      <c r="X82" s="24"/>
      <c r="Y82" s="24"/>
      <c r="Z82" s="24"/>
      <c r="AA82" s="24"/>
      <c r="AB82" s="24"/>
      <c r="AC82" s="24"/>
      <c r="AD82" s="24"/>
      <c r="AE82" s="24"/>
      <c r="AF82" s="24"/>
      <c r="AG82" s="24"/>
      <c r="AH82" s="24"/>
      <c r="AI82" s="24"/>
      <c r="AJ82" s="24"/>
      <c r="AK82" s="24"/>
      <c r="AL82" s="24"/>
      <c r="AM82" s="25"/>
      <c r="AN82" s="20" t="s">
        <v>5</v>
      </c>
      <c r="AO82" s="86">
        <v>0.6</v>
      </c>
      <c r="AP82" s="71">
        <v>0.57999999999999996</v>
      </c>
      <c r="AQ82" s="25"/>
      <c r="AR82" s="25"/>
      <c r="AS82" s="68"/>
      <c r="AT82" s="136" t="s">
        <v>8</v>
      </c>
      <c r="AU82" s="137"/>
      <c r="AV82" s="58">
        <v>600</v>
      </c>
      <c r="AW82" s="59">
        <v>6.7000000000000004E-2</v>
      </c>
      <c r="AX82" s="60">
        <v>150</v>
      </c>
      <c r="AY82" s="68"/>
    </row>
    <row r="83" spans="1:51" x14ac:dyDescent="0.25">
      <c r="A83" s="42"/>
      <c r="B83" s="42"/>
      <c r="C83" s="42"/>
      <c r="D83" s="42"/>
      <c r="E83" s="42"/>
      <c r="F83" s="42"/>
      <c r="G83" s="42"/>
      <c r="H83" s="42"/>
      <c r="I83" s="42"/>
      <c r="J83" s="42"/>
      <c r="K83" s="42"/>
      <c r="L83" s="42"/>
      <c r="M83" s="42"/>
      <c r="N83" s="42"/>
      <c r="O83" s="42"/>
      <c r="P83" s="42"/>
      <c r="Q83" s="42"/>
      <c r="R83" s="42"/>
      <c r="S83" s="42"/>
      <c r="T83" s="42"/>
      <c r="U83" s="42"/>
      <c r="V83" s="42"/>
      <c r="W83" s="42"/>
      <c r="X83" s="42"/>
      <c r="Y83" s="42"/>
      <c r="Z83" s="42"/>
      <c r="AA83" s="42"/>
      <c r="AB83" s="42"/>
      <c r="AC83" s="42"/>
      <c r="AD83" s="42"/>
      <c r="AE83" s="42"/>
      <c r="AF83" s="42"/>
      <c r="AG83" s="42"/>
      <c r="AH83" s="42"/>
      <c r="AI83" s="42"/>
      <c r="AJ83" s="42"/>
      <c r="AK83" s="42"/>
      <c r="AL83" s="42"/>
      <c r="AM83" s="25"/>
      <c r="AN83" s="20" t="s">
        <v>6</v>
      </c>
      <c r="AO83" s="86">
        <v>0.61</v>
      </c>
      <c r="AP83" s="71">
        <v>0.59</v>
      </c>
      <c r="AQ83" s="25"/>
      <c r="AR83" s="25"/>
      <c r="AS83" s="68"/>
      <c r="AT83" s="68"/>
      <c r="AU83" s="68"/>
      <c r="AV83" s="68"/>
      <c r="AW83" s="68"/>
      <c r="AX83" s="68"/>
      <c r="AY83" s="68"/>
    </row>
    <row r="84" spans="1:51" ht="15.75" thickBot="1" x14ac:dyDescent="0.3">
      <c r="A84" s="42"/>
      <c r="B84" s="42"/>
      <c r="C84" s="42"/>
      <c r="D84" s="42"/>
      <c r="E84" s="42"/>
      <c r="F84" s="42"/>
      <c r="G84" s="42"/>
      <c r="H84" s="42"/>
      <c r="I84" s="42"/>
      <c r="J84" s="42"/>
      <c r="K84" s="42"/>
      <c r="L84" s="42"/>
      <c r="M84" s="42"/>
      <c r="N84" s="42"/>
      <c r="O84" s="42"/>
      <c r="P84" s="42"/>
      <c r="Q84" s="42"/>
      <c r="R84" s="42"/>
      <c r="S84" s="42"/>
      <c r="T84" s="42"/>
      <c r="U84" s="42"/>
      <c r="V84" s="42"/>
      <c r="W84" s="42"/>
      <c r="X84" s="42"/>
      <c r="Y84" s="42"/>
      <c r="Z84" s="42"/>
      <c r="AA84" s="42"/>
      <c r="AB84" s="42"/>
      <c r="AC84" s="42"/>
      <c r="AD84" s="42"/>
      <c r="AE84" s="42"/>
      <c r="AF84" s="42"/>
      <c r="AG84" s="42"/>
      <c r="AH84" s="42"/>
      <c r="AI84" s="42"/>
      <c r="AJ84" s="42"/>
      <c r="AK84" s="42"/>
      <c r="AL84" s="42"/>
      <c r="AM84" s="25"/>
      <c r="AN84" s="20" t="s">
        <v>7</v>
      </c>
      <c r="AO84" s="86">
        <v>0.62</v>
      </c>
      <c r="AP84" s="71">
        <v>0.6</v>
      </c>
      <c r="AQ84" s="25"/>
      <c r="AR84" s="25"/>
      <c r="AS84" s="68"/>
      <c r="AT84" s="68"/>
      <c r="AU84" s="68"/>
      <c r="AV84" s="68"/>
      <c r="AW84" s="68"/>
      <c r="AX84" s="68"/>
      <c r="AY84" s="68"/>
    </row>
    <row r="85" spans="1:51" ht="15.75" thickBot="1" x14ac:dyDescent="0.3">
      <c r="A85" s="42"/>
      <c r="B85" s="129" t="s">
        <v>60</v>
      </c>
      <c r="C85" s="138"/>
      <c r="D85" s="138"/>
      <c r="E85" s="130"/>
      <c r="F85" s="42"/>
      <c r="G85" s="126" t="s">
        <v>64</v>
      </c>
      <c r="H85" s="131"/>
      <c r="I85" s="131"/>
      <c r="J85" s="131"/>
      <c r="K85" s="131"/>
      <c r="L85" s="131"/>
      <c r="M85" s="131"/>
      <c r="N85" s="131"/>
      <c r="O85" s="127"/>
      <c r="P85" s="42"/>
      <c r="Q85" s="42"/>
      <c r="R85" s="42"/>
      <c r="S85" s="42"/>
      <c r="T85" s="42"/>
      <c r="U85" s="42"/>
      <c r="V85" s="42"/>
      <c r="W85" s="42"/>
      <c r="X85" s="42"/>
      <c r="Y85" s="42"/>
      <c r="Z85" s="42"/>
      <c r="AA85" s="42"/>
      <c r="AB85" s="42"/>
      <c r="AC85" s="42"/>
      <c r="AD85" s="42"/>
      <c r="AE85" s="42"/>
      <c r="AF85" s="42"/>
      <c r="AG85" s="42"/>
      <c r="AH85" s="42"/>
      <c r="AI85" s="42"/>
      <c r="AJ85" s="42"/>
      <c r="AK85" s="42"/>
      <c r="AL85" s="42"/>
      <c r="AM85" s="25"/>
      <c r="AN85" s="31" t="s">
        <v>9</v>
      </c>
      <c r="AO85" s="87">
        <v>0.35</v>
      </c>
      <c r="AP85" s="88">
        <v>0.33</v>
      </c>
      <c r="AQ85" s="25"/>
      <c r="AR85" s="25"/>
      <c r="AS85" s="68"/>
      <c r="AT85" s="68"/>
      <c r="AU85" s="68"/>
      <c r="AV85" s="68"/>
      <c r="AW85" s="68"/>
      <c r="AX85" s="68"/>
      <c r="AY85" s="68"/>
    </row>
    <row r="86" spans="1:51" x14ac:dyDescent="0.25">
      <c r="A86" s="42"/>
      <c r="B86" s="42"/>
      <c r="C86" s="42"/>
      <c r="D86" s="42"/>
      <c r="E86" s="42"/>
      <c r="F86" s="42"/>
      <c r="G86" s="42"/>
      <c r="H86" s="42"/>
      <c r="I86" s="42"/>
      <c r="J86" s="42"/>
      <c r="K86" s="42"/>
      <c r="L86" s="42"/>
      <c r="M86" s="42"/>
      <c r="N86" s="42"/>
      <c r="O86" s="42"/>
      <c r="P86" s="42"/>
      <c r="Q86" s="42"/>
      <c r="R86" s="42"/>
      <c r="S86" s="42"/>
      <c r="T86" s="42"/>
      <c r="U86" s="42"/>
      <c r="V86" s="42"/>
      <c r="W86" s="42"/>
      <c r="X86" s="42"/>
      <c r="Y86" s="42"/>
      <c r="Z86" s="42"/>
      <c r="AA86" s="42"/>
      <c r="AB86" s="42"/>
      <c r="AC86" s="42"/>
      <c r="AD86" s="42"/>
      <c r="AE86" s="42"/>
      <c r="AF86" s="42"/>
      <c r="AG86" s="42"/>
      <c r="AH86" s="42"/>
      <c r="AI86" s="42"/>
      <c r="AJ86" s="42"/>
      <c r="AK86" s="42"/>
      <c r="AL86" s="42"/>
      <c r="AM86" s="25"/>
      <c r="AN86" s="33" t="s">
        <v>8</v>
      </c>
      <c r="AO86" s="87">
        <v>0.13</v>
      </c>
      <c r="AP86" s="88">
        <v>0.1</v>
      </c>
      <c r="AQ86" s="25"/>
      <c r="AR86" s="25"/>
      <c r="AS86" s="68"/>
      <c r="AT86" s="68"/>
      <c r="AU86" s="68"/>
      <c r="AV86" s="68"/>
      <c r="AW86" s="68"/>
      <c r="AX86" s="68"/>
      <c r="AY86" s="68"/>
    </row>
    <row r="87" spans="1:51" x14ac:dyDescent="0.25">
      <c r="A87" s="42"/>
      <c r="B87" s="42"/>
      <c r="C87" s="42"/>
      <c r="D87" s="42"/>
      <c r="E87" s="42"/>
      <c r="F87" s="42"/>
      <c r="G87" s="42"/>
      <c r="H87" s="42"/>
      <c r="I87" s="42"/>
      <c r="J87" s="42"/>
      <c r="K87" s="42"/>
      <c r="L87" s="42"/>
      <c r="M87" s="42"/>
      <c r="N87" s="42"/>
      <c r="O87" s="42"/>
      <c r="P87" s="42"/>
      <c r="Q87" s="42"/>
      <c r="R87" s="42"/>
      <c r="S87" s="42"/>
      <c r="T87" s="42"/>
      <c r="U87" s="42"/>
      <c r="V87" s="42"/>
      <c r="W87" s="42"/>
      <c r="X87" s="42"/>
      <c r="Y87" s="42"/>
      <c r="Z87" s="42"/>
      <c r="AA87" s="42"/>
      <c r="AB87" s="42"/>
      <c r="AC87" s="42"/>
      <c r="AD87" s="42"/>
      <c r="AE87" s="42"/>
      <c r="AF87" s="42"/>
      <c r="AG87" s="42"/>
      <c r="AH87" s="42"/>
      <c r="AI87" s="42"/>
      <c r="AJ87" s="42"/>
      <c r="AK87" s="42"/>
      <c r="AL87" s="42"/>
      <c r="AM87" s="25"/>
      <c r="AN87" s="25"/>
      <c r="AO87" s="25"/>
      <c r="AP87" s="25"/>
      <c r="AQ87" s="25"/>
      <c r="AR87" s="25"/>
      <c r="AS87" s="68"/>
      <c r="AT87" s="68"/>
      <c r="AU87" s="68"/>
      <c r="AV87" s="68"/>
      <c r="AW87" s="68"/>
      <c r="AX87" s="68"/>
      <c r="AY87" s="68"/>
    </row>
    <row r="88" spans="1:51" x14ac:dyDescent="0.25">
      <c r="A88" s="42"/>
      <c r="B88" s="139" t="s">
        <v>63</v>
      </c>
      <c r="C88" s="139"/>
      <c r="D88" s="42"/>
      <c r="E88" s="42"/>
      <c r="F88" s="42"/>
      <c r="G88" s="42"/>
      <c r="H88" s="42"/>
      <c r="I88" s="42"/>
      <c r="J88" s="42"/>
      <c r="K88" s="42"/>
      <c r="L88" s="42"/>
      <c r="M88" s="42"/>
      <c r="N88" s="42"/>
      <c r="O88" s="42"/>
      <c r="P88" s="42"/>
      <c r="Q88" s="42"/>
      <c r="R88" s="42"/>
      <c r="S88" s="42"/>
      <c r="T88" s="42"/>
      <c r="U88" s="42"/>
      <c r="V88" s="42"/>
      <c r="W88" s="42"/>
      <c r="X88" s="42"/>
      <c r="Y88" s="42"/>
      <c r="Z88" s="42"/>
      <c r="AA88" s="42"/>
      <c r="AB88" s="42"/>
      <c r="AC88" s="42"/>
      <c r="AD88" s="42"/>
      <c r="AE88" s="42"/>
      <c r="AF88" s="42"/>
      <c r="AG88" s="42"/>
      <c r="AH88" s="42"/>
      <c r="AI88" s="42"/>
      <c r="AJ88" s="42"/>
      <c r="AK88" s="42"/>
      <c r="AL88" s="42"/>
      <c r="AM88" s="25"/>
      <c r="AN88" s="25"/>
      <c r="AO88" s="25"/>
      <c r="AP88" s="25"/>
      <c r="AQ88" s="25"/>
      <c r="AR88" s="25"/>
      <c r="AS88" s="68"/>
      <c r="AT88" s="68"/>
      <c r="AU88" s="68"/>
      <c r="AV88" s="68"/>
      <c r="AW88" s="68"/>
      <c r="AX88" s="68"/>
      <c r="AY88" s="68"/>
    </row>
    <row r="89" spans="1:51" x14ac:dyDescent="0.25">
      <c r="A89" s="42"/>
      <c r="B89" s="42"/>
      <c r="C89" s="42"/>
      <c r="D89" s="42"/>
      <c r="E89" s="42"/>
      <c r="F89" s="42"/>
      <c r="G89" s="42"/>
      <c r="H89" s="42"/>
      <c r="I89" s="42"/>
      <c r="J89" s="42"/>
      <c r="K89" s="42"/>
      <c r="L89" s="42"/>
      <c r="M89" s="42"/>
      <c r="N89" s="42"/>
      <c r="O89" s="42"/>
      <c r="P89" s="42"/>
      <c r="Q89" s="42"/>
      <c r="R89" s="42"/>
      <c r="S89" s="42"/>
      <c r="T89" s="42"/>
      <c r="U89" s="42"/>
      <c r="V89" s="42"/>
      <c r="W89" s="42"/>
      <c r="X89" s="42"/>
      <c r="Y89" s="42"/>
      <c r="Z89" s="42"/>
      <c r="AA89" s="42"/>
      <c r="AB89" s="42"/>
      <c r="AC89" s="42"/>
      <c r="AD89" s="42"/>
      <c r="AE89" s="42"/>
      <c r="AF89" s="42"/>
      <c r="AG89" s="42"/>
      <c r="AH89" s="42"/>
      <c r="AI89" s="42"/>
      <c r="AJ89" s="42"/>
      <c r="AK89" s="42"/>
      <c r="AL89" s="42"/>
    </row>
    <row r="90" spans="1:51" x14ac:dyDescent="0.25">
      <c r="A90" s="42"/>
      <c r="B90" s="142" t="s">
        <v>66</v>
      </c>
      <c r="C90" s="142"/>
      <c r="D90" s="142"/>
      <c r="E90" s="142"/>
      <c r="F90" s="142"/>
      <c r="G90" s="142"/>
      <c r="H90" s="42"/>
      <c r="I90" s="42"/>
      <c r="J90" s="42"/>
      <c r="K90" s="42"/>
      <c r="L90" s="42"/>
      <c r="M90" s="42"/>
      <c r="N90" s="42"/>
      <c r="O90" s="42"/>
      <c r="P90" s="42"/>
      <c r="Q90" s="42"/>
      <c r="R90" s="42"/>
      <c r="S90" s="42"/>
      <c r="T90" s="42"/>
      <c r="U90" s="42"/>
      <c r="V90" s="42"/>
      <c r="W90" s="42"/>
      <c r="X90" s="42"/>
      <c r="Y90" s="42"/>
      <c r="Z90" s="42"/>
      <c r="AA90" s="42"/>
      <c r="AB90" s="42"/>
      <c r="AC90" s="42"/>
      <c r="AD90" s="42"/>
      <c r="AE90" s="42"/>
      <c r="AF90" s="42"/>
      <c r="AG90" s="42"/>
      <c r="AH90" s="42"/>
      <c r="AI90" s="42"/>
      <c r="AJ90" s="42"/>
      <c r="AK90" s="42"/>
      <c r="AL90" s="42"/>
    </row>
    <row r="91" spans="1:51" x14ac:dyDescent="0.25">
      <c r="A91" s="42"/>
      <c r="B91" s="42"/>
      <c r="C91" s="42"/>
      <c r="D91" s="42"/>
      <c r="E91" s="42"/>
      <c r="F91" s="42"/>
      <c r="G91" s="42"/>
      <c r="H91" s="42"/>
      <c r="I91" s="42"/>
      <c r="J91" s="42"/>
      <c r="K91" s="42"/>
      <c r="L91" s="42"/>
      <c r="M91" s="42"/>
      <c r="N91" s="42"/>
      <c r="O91" s="42"/>
      <c r="P91" s="42"/>
      <c r="Q91" s="42"/>
      <c r="R91" s="42"/>
      <c r="S91" s="42"/>
      <c r="T91" s="42"/>
      <c r="U91" s="42"/>
      <c r="V91" s="42"/>
      <c r="W91" s="42"/>
      <c r="X91" s="42"/>
      <c r="Y91" s="42"/>
      <c r="Z91" s="42"/>
      <c r="AA91" s="42"/>
      <c r="AB91" s="42"/>
      <c r="AC91" s="42"/>
      <c r="AD91" s="42"/>
      <c r="AE91" s="42"/>
      <c r="AF91" s="42"/>
      <c r="AG91" s="42"/>
      <c r="AH91" s="42"/>
      <c r="AI91" s="42"/>
      <c r="AJ91" s="42"/>
      <c r="AK91" s="42"/>
      <c r="AL91" s="42"/>
    </row>
    <row r="92" spans="1:51" x14ac:dyDescent="0.25">
      <c r="A92" s="42"/>
      <c r="B92" s="147" t="s">
        <v>89</v>
      </c>
      <c r="C92" s="147"/>
      <c r="D92" s="147"/>
      <c r="E92" s="147"/>
      <c r="F92" s="147"/>
      <c r="G92" s="147"/>
      <c r="H92" s="147"/>
      <c r="I92" s="147"/>
      <c r="J92" s="147"/>
      <c r="K92" s="147"/>
      <c r="L92" s="147"/>
      <c r="M92" s="147"/>
      <c r="N92" s="147"/>
      <c r="O92" s="147"/>
      <c r="P92" s="147"/>
      <c r="Q92" s="147"/>
      <c r="R92" s="147"/>
      <c r="S92" s="147"/>
      <c r="T92" s="147"/>
      <c r="U92" s="147"/>
      <c r="V92" s="147"/>
      <c r="W92" s="147"/>
      <c r="X92" s="147"/>
      <c r="Y92" s="147"/>
      <c r="Z92" s="147"/>
      <c r="AA92" s="147"/>
      <c r="AB92" s="147"/>
      <c r="AC92" s="147"/>
      <c r="AD92" s="147"/>
      <c r="AE92" s="147"/>
      <c r="AF92" s="147"/>
      <c r="AG92" s="147"/>
      <c r="AH92" s="147"/>
      <c r="AI92" s="147"/>
      <c r="AJ92" s="147"/>
      <c r="AK92" s="147"/>
      <c r="AL92" s="42"/>
    </row>
    <row r="93" spans="1:51" x14ac:dyDescent="0.25">
      <c r="A93" s="42"/>
      <c r="B93" s="42"/>
      <c r="C93" s="42"/>
      <c r="D93" s="42"/>
      <c r="E93" s="42"/>
      <c r="F93" s="42"/>
      <c r="G93" s="42"/>
      <c r="H93" s="42"/>
      <c r="I93" s="42"/>
      <c r="J93" s="42"/>
      <c r="K93" s="42"/>
      <c r="L93" s="42"/>
      <c r="M93" s="42"/>
      <c r="N93" s="42"/>
      <c r="O93" s="42"/>
      <c r="P93" s="42"/>
      <c r="Q93" s="42"/>
      <c r="R93" s="42"/>
      <c r="S93" s="42"/>
      <c r="T93" s="42"/>
      <c r="U93" s="42"/>
      <c r="V93" s="42"/>
      <c r="W93" s="42"/>
      <c r="X93" s="42"/>
      <c r="Y93" s="42"/>
      <c r="Z93" s="42"/>
      <c r="AA93" s="42"/>
      <c r="AB93" s="42"/>
      <c r="AC93" s="42"/>
      <c r="AD93" s="42"/>
      <c r="AE93" s="42"/>
      <c r="AF93" s="42"/>
      <c r="AG93" s="42"/>
      <c r="AH93" s="42"/>
      <c r="AI93" s="42"/>
      <c r="AJ93" s="42"/>
      <c r="AK93" s="42"/>
      <c r="AL93" s="42"/>
    </row>
    <row r="94" spans="1:51" x14ac:dyDescent="0.25">
      <c r="A94" s="42"/>
      <c r="B94" s="148" t="str">
        <f>SUBSTITUTE(SUBSTITUTE(SUBSTITUTE(SUBSTITUTE(B92,",",";"),".",","),"AbrasionVolumePerUnitEnergy=(",""),")","")</f>
        <v>3,53445425846306E-9;2,98167231282709E-9;2,51264520743827E-9;2,17762584644657E-9;1,87610842155382E-9;1,63656957844473E-9;1,37022918645636E-9;1,14409111778691E-9;9,41404404386847E-10;7,40392787791768E-10;5,8628388173563E-10;4,82427879828166E-10;3,88622458750461E-10;3,38369554601684E-10;3,18268392942211E-10;3,09892908917348E-10;3,14918199332257E-10;3,26643876966985E-10;3,48420135431427E-10;3,80246974725613E-10;4,2547458845957E-10;4,9415355746282E-10;5,645076232711E-10;6,38211882689318E-10;7,1861652932737E-10;8,49274080114156E-10;1,01845885741495E-9;1,26637318454886E-9;1,63656957844473E-9;2,14412391034732E-9;2,46239230328977E-9;2,78066069623148E-9</v>
      </c>
      <c r="C94" s="148"/>
      <c r="D94" s="148"/>
      <c r="E94" s="148"/>
      <c r="F94" s="148"/>
      <c r="G94" s="148"/>
      <c r="H94" s="148"/>
      <c r="I94" s="148"/>
      <c r="J94" s="148"/>
      <c r="K94" s="148"/>
      <c r="L94" s="148"/>
      <c r="M94" s="148"/>
      <c r="N94" s="148"/>
      <c r="O94" s="148"/>
      <c r="P94" s="148"/>
      <c r="Q94" s="148"/>
      <c r="R94" s="148"/>
      <c r="S94" s="148"/>
      <c r="T94" s="148"/>
      <c r="U94" s="148"/>
      <c r="V94" s="148"/>
      <c r="W94" s="148"/>
      <c r="X94" s="148"/>
      <c r="Y94" s="148"/>
      <c r="Z94" s="148"/>
      <c r="AA94" s="148"/>
      <c r="AB94" s="148"/>
      <c r="AC94" s="148"/>
      <c r="AD94" s="148"/>
      <c r="AE94" s="148"/>
      <c r="AF94" s="148"/>
      <c r="AG94" s="148"/>
      <c r="AH94" s="148"/>
      <c r="AI94" s="148"/>
      <c r="AJ94" s="148"/>
      <c r="AK94" s="148"/>
      <c r="AL94" s="42"/>
    </row>
    <row r="95" spans="1:51" x14ac:dyDescent="0.25">
      <c r="A95" s="42"/>
      <c r="B95" s="43">
        <v>1</v>
      </c>
      <c r="C95" s="43">
        <f>FIND(";",$B$94,B95+1)</f>
        <v>20</v>
      </c>
      <c r="D95" s="43">
        <f t="shared" ref="D95:AG95" si="76">FIND(";",$B$94,C95+1)</f>
        <v>40</v>
      </c>
      <c r="E95" s="43">
        <f t="shared" si="76"/>
        <v>60</v>
      </c>
      <c r="F95" s="43">
        <f t="shared" si="76"/>
        <v>80</v>
      </c>
      <c r="G95" s="43">
        <f t="shared" si="76"/>
        <v>100</v>
      </c>
      <c r="H95" s="43">
        <f t="shared" si="76"/>
        <v>120</v>
      </c>
      <c r="I95" s="43">
        <f t="shared" si="76"/>
        <v>140</v>
      </c>
      <c r="J95" s="43">
        <f t="shared" si="76"/>
        <v>160</v>
      </c>
      <c r="K95" s="43">
        <f t="shared" si="76"/>
        <v>181</v>
      </c>
      <c r="L95" s="43">
        <f t="shared" si="76"/>
        <v>202</v>
      </c>
      <c r="M95" s="43">
        <f t="shared" si="76"/>
        <v>222</v>
      </c>
      <c r="N95" s="43">
        <f t="shared" si="76"/>
        <v>243</v>
      </c>
      <c r="O95" s="43">
        <f t="shared" si="76"/>
        <v>264</v>
      </c>
      <c r="P95" s="43">
        <f t="shared" si="76"/>
        <v>285</v>
      </c>
      <c r="Q95" s="43">
        <f t="shared" si="76"/>
        <v>306</v>
      </c>
      <c r="R95" s="43">
        <f t="shared" si="76"/>
        <v>327</v>
      </c>
      <c r="S95" s="43">
        <f t="shared" si="76"/>
        <v>348</v>
      </c>
      <c r="T95" s="43">
        <f t="shared" si="76"/>
        <v>369</v>
      </c>
      <c r="U95" s="43">
        <f t="shared" si="76"/>
        <v>390</v>
      </c>
      <c r="V95" s="43">
        <f t="shared" si="76"/>
        <v>411</v>
      </c>
      <c r="W95" s="43">
        <f t="shared" si="76"/>
        <v>431</v>
      </c>
      <c r="X95" s="43">
        <f t="shared" si="76"/>
        <v>451</v>
      </c>
      <c r="Y95" s="43">
        <f t="shared" si="76"/>
        <v>470</v>
      </c>
      <c r="Z95" s="43">
        <f t="shared" si="76"/>
        <v>491</v>
      </c>
      <c r="AA95" s="43">
        <f t="shared" si="76"/>
        <v>511</v>
      </c>
      <c r="AB95" s="43">
        <f t="shared" si="76"/>
        <v>532</v>
      </c>
      <c r="AC95" s="43">
        <f t="shared" si="76"/>
        <v>552</v>
      </c>
      <c r="AD95" s="43">
        <f t="shared" si="76"/>
        <v>572</v>
      </c>
      <c r="AE95" s="43">
        <f t="shared" si="76"/>
        <v>592</v>
      </c>
      <c r="AF95" s="43">
        <f t="shared" si="76"/>
        <v>612</v>
      </c>
      <c r="AG95" s="43">
        <f t="shared" si="76"/>
        <v>632</v>
      </c>
      <c r="AH95" s="42"/>
      <c r="AI95" s="42"/>
      <c r="AJ95" s="42"/>
      <c r="AK95" s="42"/>
      <c r="AL95" s="42"/>
    </row>
    <row r="96" spans="1:51" s="46" customFormat="1" x14ac:dyDescent="0.25">
      <c r="A96" s="44"/>
      <c r="B96" s="45">
        <f>_xlfn.NUMBERVALUE(MID($B$94,B95,C95-1))</f>
        <v>3.5344542584630598E-9</v>
      </c>
      <c r="C96" s="45">
        <f t="shared" ref="C96:AF96" si="77">_xlfn.NUMBERVALUE(MID($B$94,C95+1,D95-C95-1))</f>
        <v>2.9816723128270902E-9</v>
      </c>
      <c r="D96" s="45">
        <f t="shared" si="77"/>
        <v>2.51264520743827E-9</v>
      </c>
      <c r="E96" s="45">
        <f t="shared" si="77"/>
        <v>2.1776258464465702E-9</v>
      </c>
      <c r="F96" s="45">
        <f t="shared" si="77"/>
        <v>1.8761084215538199E-9</v>
      </c>
      <c r="G96" s="45">
        <f t="shared" si="77"/>
        <v>1.6365695784447299E-9</v>
      </c>
      <c r="H96" s="45">
        <f t="shared" si="77"/>
        <v>1.37022918645636E-9</v>
      </c>
      <c r="I96" s="45">
        <f t="shared" si="77"/>
        <v>1.1440911177869101E-9</v>
      </c>
      <c r="J96" s="45">
        <f t="shared" si="77"/>
        <v>9.4140440438684695E-10</v>
      </c>
      <c r="K96" s="45">
        <f t="shared" si="77"/>
        <v>7.4039278779176803E-10</v>
      </c>
      <c r="L96" s="45">
        <f t="shared" si="77"/>
        <v>5.8628388173563005E-10</v>
      </c>
      <c r="M96" s="45">
        <f t="shared" si="77"/>
        <v>4.8242787982816597E-10</v>
      </c>
      <c r="N96" s="45">
        <f t="shared" si="77"/>
        <v>3.8862245875046101E-10</v>
      </c>
      <c r="O96" s="45">
        <f t="shared" si="77"/>
        <v>3.3836955460168402E-10</v>
      </c>
      <c r="P96" s="45">
        <f t="shared" si="77"/>
        <v>3.1826839294221102E-10</v>
      </c>
      <c r="Q96" s="45">
        <f t="shared" si="77"/>
        <v>3.09892908917348E-10</v>
      </c>
      <c r="R96" s="45">
        <f t="shared" si="77"/>
        <v>3.1491819933225698E-10</v>
      </c>
      <c r="S96" s="45">
        <f t="shared" si="77"/>
        <v>3.26643876966985E-10</v>
      </c>
      <c r="T96" s="45">
        <f t="shared" si="77"/>
        <v>3.4842013543142701E-10</v>
      </c>
      <c r="U96" s="45">
        <f t="shared" si="77"/>
        <v>3.80246974725613E-10</v>
      </c>
      <c r="V96" s="45">
        <f t="shared" si="77"/>
        <v>4.2547458845956998E-10</v>
      </c>
      <c r="W96" s="45">
        <f t="shared" si="77"/>
        <v>4.9415355746281996E-10</v>
      </c>
      <c r="X96" s="45">
        <f t="shared" si="77"/>
        <v>5.6450762327109999E-10</v>
      </c>
      <c r="Y96" s="45">
        <f t="shared" si="77"/>
        <v>6.3821188268931804E-10</v>
      </c>
      <c r="Z96" s="45">
        <f t="shared" si="77"/>
        <v>7.1861652932737002E-10</v>
      </c>
      <c r="AA96" s="45">
        <f t="shared" si="77"/>
        <v>8.4927408011415597E-10</v>
      </c>
      <c r="AB96" s="45">
        <f t="shared" si="77"/>
        <v>1.0184588574149501E-9</v>
      </c>
      <c r="AC96" s="45">
        <f t="shared" si="77"/>
        <v>1.2663731845488601E-9</v>
      </c>
      <c r="AD96" s="45">
        <f t="shared" si="77"/>
        <v>1.6365695784447299E-9</v>
      </c>
      <c r="AE96" s="45">
        <f t="shared" si="77"/>
        <v>2.14412391034732E-9</v>
      </c>
      <c r="AF96" s="45">
        <f t="shared" si="77"/>
        <v>2.4623923032897698E-9</v>
      </c>
      <c r="AG96" s="45">
        <f>_xlfn.NUMBERVALUE(MID($B$94,AG95+1,50))</f>
        <v>2.7806606962314801E-9</v>
      </c>
      <c r="AH96" s="42"/>
      <c r="AI96" s="42"/>
      <c r="AJ96" s="42"/>
      <c r="AK96" s="42"/>
      <c r="AL96" s="44"/>
    </row>
    <row r="97" spans="1:38" x14ac:dyDescent="0.25">
      <c r="A97" s="42"/>
      <c r="B97" s="42"/>
      <c r="C97" s="42"/>
      <c r="D97" s="42"/>
      <c r="E97" s="42"/>
      <c r="F97" s="42"/>
      <c r="G97" s="42"/>
      <c r="H97" s="42"/>
      <c r="I97" s="42"/>
      <c r="J97" s="42"/>
      <c r="K97" s="42"/>
      <c r="L97" s="42"/>
      <c r="M97" s="42"/>
      <c r="N97" s="42"/>
      <c r="O97" s="42"/>
      <c r="P97" s="42"/>
      <c r="Q97" s="42"/>
      <c r="R97" s="42"/>
      <c r="S97" s="42"/>
      <c r="T97" s="42"/>
      <c r="U97" s="42"/>
      <c r="V97" s="42"/>
      <c r="W97" s="42"/>
      <c r="X97" s="42"/>
      <c r="Y97" s="42"/>
      <c r="Z97" s="42"/>
      <c r="AA97" s="42"/>
      <c r="AB97" s="42"/>
      <c r="AC97" s="42"/>
      <c r="AD97" s="42"/>
      <c r="AE97" s="42"/>
      <c r="AF97" s="42"/>
      <c r="AG97" s="42"/>
      <c r="AH97" s="42"/>
      <c r="AI97" s="42"/>
      <c r="AJ97" s="42"/>
      <c r="AK97" s="42"/>
      <c r="AL97" s="42"/>
    </row>
    <row r="98" spans="1:38" x14ac:dyDescent="0.25">
      <c r="A98" s="42"/>
      <c r="B98" s="142" t="s">
        <v>67</v>
      </c>
      <c r="C98" s="142"/>
      <c r="D98" s="142"/>
      <c r="E98" s="142"/>
      <c r="F98" s="142"/>
      <c r="G98" s="142"/>
      <c r="H98" s="42"/>
      <c r="I98" s="42"/>
      <c r="J98" s="42"/>
      <c r="K98" s="42"/>
      <c r="L98" s="42"/>
      <c r="M98" s="42"/>
      <c r="N98" s="42"/>
      <c r="O98" s="42"/>
      <c r="P98" s="42"/>
      <c r="Q98" s="42"/>
      <c r="R98" s="42"/>
      <c r="S98" s="42"/>
      <c r="T98" s="42"/>
      <c r="U98" s="42"/>
      <c r="V98" s="42"/>
      <c r="W98" s="42"/>
      <c r="X98" s="42"/>
      <c r="Y98" s="42"/>
      <c r="Z98" s="42"/>
      <c r="AA98" s="42"/>
      <c r="AB98" s="42"/>
      <c r="AC98" s="42"/>
      <c r="AD98" s="42"/>
      <c r="AE98" s="42"/>
      <c r="AF98" s="42"/>
      <c r="AG98" s="42"/>
      <c r="AH98" s="42"/>
      <c r="AI98" s="42"/>
      <c r="AJ98" s="42"/>
      <c r="AK98" s="42"/>
      <c r="AL98" s="42"/>
    </row>
    <row r="99" spans="1:38" ht="15.75" thickBot="1" x14ac:dyDescent="0.3">
      <c r="A99" s="42"/>
      <c r="B99" s="42"/>
      <c r="C99" s="42"/>
      <c r="D99" s="42"/>
      <c r="E99" s="42"/>
      <c r="F99" s="42"/>
      <c r="G99" s="42"/>
      <c r="H99" s="42"/>
      <c r="I99" s="42"/>
      <c r="J99" s="42"/>
      <c r="K99" s="42"/>
      <c r="L99" s="42"/>
      <c r="M99" s="42"/>
      <c r="N99" s="42"/>
      <c r="O99" s="42"/>
      <c r="P99" s="42"/>
      <c r="Q99" s="42"/>
      <c r="R99" s="42"/>
      <c r="S99" s="42"/>
      <c r="T99" s="42"/>
      <c r="U99" s="42"/>
      <c r="V99" s="42"/>
      <c r="W99" s="42"/>
      <c r="X99" s="42"/>
      <c r="Y99" s="42"/>
      <c r="Z99" s="42"/>
      <c r="AA99" s="42"/>
      <c r="AB99" s="42"/>
      <c r="AC99" s="42"/>
      <c r="AD99" s="42"/>
      <c r="AE99" s="42"/>
      <c r="AF99" s="42"/>
      <c r="AG99" s="42"/>
      <c r="AH99" s="42"/>
      <c r="AI99" s="42"/>
      <c r="AJ99" s="42"/>
      <c r="AK99" s="42"/>
      <c r="AL99" s="42"/>
    </row>
    <row r="100" spans="1:38" ht="15.75" thickBot="1" x14ac:dyDescent="0.3">
      <c r="A100" s="42"/>
      <c r="B100" s="47" t="s">
        <v>62</v>
      </c>
      <c r="C100" s="48">
        <v>1</v>
      </c>
      <c r="D100" s="20">
        <v>2</v>
      </c>
      <c r="E100" s="48">
        <v>3</v>
      </c>
      <c r="F100" s="20">
        <v>4</v>
      </c>
      <c r="G100" s="48">
        <v>5</v>
      </c>
      <c r="H100" s="20">
        <v>6</v>
      </c>
      <c r="I100" s="48">
        <v>7</v>
      </c>
      <c r="J100" s="20">
        <v>8</v>
      </c>
      <c r="K100" s="48">
        <v>9</v>
      </c>
      <c r="L100" s="20">
        <v>10</v>
      </c>
      <c r="M100" s="48">
        <v>11</v>
      </c>
      <c r="N100" s="20">
        <v>12</v>
      </c>
      <c r="O100" s="48">
        <v>13</v>
      </c>
      <c r="P100" s="20">
        <v>14</v>
      </c>
      <c r="Q100" s="48">
        <v>15</v>
      </c>
      <c r="R100" s="20">
        <v>16</v>
      </c>
      <c r="S100" s="48">
        <v>17</v>
      </c>
      <c r="T100" s="20">
        <v>18</v>
      </c>
      <c r="U100" s="48">
        <v>19</v>
      </c>
      <c r="V100" s="20">
        <v>20</v>
      </c>
      <c r="W100" s="48">
        <v>21</v>
      </c>
      <c r="X100" s="20">
        <v>22</v>
      </c>
      <c r="Y100" s="48">
        <v>23</v>
      </c>
      <c r="Z100" s="20">
        <v>24</v>
      </c>
      <c r="AA100" s="48">
        <v>25</v>
      </c>
      <c r="AB100" s="20">
        <v>26</v>
      </c>
      <c r="AC100" s="48">
        <v>27</v>
      </c>
      <c r="AD100" s="20">
        <v>28</v>
      </c>
      <c r="AE100" s="48">
        <v>29</v>
      </c>
      <c r="AF100" s="20">
        <v>30</v>
      </c>
      <c r="AG100" s="48">
        <v>31</v>
      </c>
      <c r="AH100" s="20">
        <v>32</v>
      </c>
      <c r="AI100" s="42"/>
      <c r="AJ100" s="42"/>
      <c r="AK100" s="42"/>
      <c r="AL100" s="42"/>
    </row>
    <row r="101" spans="1:38" x14ac:dyDescent="0.25">
      <c r="A101" s="42"/>
      <c r="B101" s="20" t="s">
        <v>65</v>
      </c>
      <c r="C101" s="49">
        <f>B96</f>
        <v>3.5344542584630598E-9</v>
      </c>
      <c r="D101" s="49">
        <f t="shared" ref="D101:AH101" si="78">C96</f>
        <v>2.9816723128270902E-9</v>
      </c>
      <c r="E101" s="49">
        <f t="shared" si="78"/>
        <v>2.51264520743827E-9</v>
      </c>
      <c r="F101" s="49">
        <f t="shared" si="78"/>
        <v>2.1776258464465702E-9</v>
      </c>
      <c r="G101" s="49">
        <f t="shared" si="78"/>
        <v>1.8761084215538199E-9</v>
      </c>
      <c r="H101" s="49">
        <f t="shared" si="78"/>
        <v>1.6365695784447299E-9</v>
      </c>
      <c r="I101" s="49">
        <f t="shared" si="78"/>
        <v>1.37022918645636E-9</v>
      </c>
      <c r="J101" s="49">
        <f t="shared" si="78"/>
        <v>1.1440911177869101E-9</v>
      </c>
      <c r="K101" s="49">
        <f t="shared" si="78"/>
        <v>9.4140440438684695E-10</v>
      </c>
      <c r="L101" s="49">
        <f t="shared" si="78"/>
        <v>7.4039278779176803E-10</v>
      </c>
      <c r="M101" s="49">
        <f t="shared" si="78"/>
        <v>5.8628388173563005E-10</v>
      </c>
      <c r="N101" s="49">
        <f t="shared" si="78"/>
        <v>4.8242787982816597E-10</v>
      </c>
      <c r="O101" s="49">
        <f t="shared" si="78"/>
        <v>3.8862245875046101E-10</v>
      </c>
      <c r="P101" s="49">
        <f t="shared" si="78"/>
        <v>3.3836955460168402E-10</v>
      </c>
      <c r="Q101" s="49">
        <f t="shared" si="78"/>
        <v>3.1826839294221102E-10</v>
      </c>
      <c r="R101" s="49">
        <f t="shared" si="78"/>
        <v>3.09892908917348E-10</v>
      </c>
      <c r="S101" s="49">
        <f t="shared" si="78"/>
        <v>3.1491819933225698E-10</v>
      </c>
      <c r="T101" s="49">
        <f t="shared" si="78"/>
        <v>3.26643876966985E-10</v>
      </c>
      <c r="U101" s="49">
        <f t="shared" si="78"/>
        <v>3.4842013543142701E-10</v>
      </c>
      <c r="V101" s="49">
        <f t="shared" si="78"/>
        <v>3.80246974725613E-10</v>
      </c>
      <c r="W101" s="49">
        <f t="shared" si="78"/>
        <v>4.2547458845956998E-10</v>
      </c>
      <c r="X101" s="49">
        <f t="shared" si="78"/>
        <v>4.9415355746281996E-10</v>
      </c>
      <c r="Y101" s="49">
        <f t="shared" si="78"/>
        <v>5.6450762327109999E-10</v>
      </c>
      <c r="Z101" s="49">
        <f t="shared" si="78"/>
        <v>6.3821188268931804E-10</v>
      </c>
      <c r="AA101" s="49">
        <f t="shared" si="78"/>
        <v>7.1861652932737002E-10</v>
      </c>
      <c r="AB101" s="49">
        <f t="shared" si="78"/>
        <v>8.4927408011415597E-10</v>
      </c>
      <c r="AC101" s="49">
        <f t="shared" si="78"/>
        <v>1.0184588574149501E-9</v>
      </c>
      <c r="AD101" s="49">
        <f t="shared" si="78"/>
        <v>1.2663731845488601E-9</v>
      </c>
      <c r="AE101" s="49">
        <f t="shared" si="78"/>
        <v>1.6365695784447299E-9</v>
      </c>
      <c r="AF101" s="49">
        <f t="shared" si="78"/>
        <v>2.14412391034732E-9</v>
      </c>
      <c r="AG101" s="49">
        <f t="shared" si="78"/>
        <v>2.4623923032897698E-9</v>
      </c>
      <c r="AH101" s="49">
        <f t="shared" si="78"/>
        <v>2.7806606962314801E-9</v>
      </c>
      <c r="AI101" s="42"/>
      <c r="AJ101" s="42"/>
      <c r="AK101" s="42"/>
      <c r="AL101" s="42"/>
    </row>
    <row r="102" spans="1:38" x14ac:dyDescent="0.25">
      <c r="A102" s="42"/>
      <c r="B102" s="42"/>
      <c r="C102" s="42"/>
      <c r="D102" s="42"/>
      <c r="E102" s="42"/>
      <c r="F102" s="42"/>
      <c r="G102" s="42"/>
      <c r="H102" s="42"/>
      <c r="I102" s="42"/>
      <c r="J102" s="42"/>
      <c r="K102" s="42"/>
      <c r="L102" s="42"/>
      <c r="M102" s="42"/>
      <c r="N102" s="42"/>
      <c r="O102" s="42"/>
      <c r="P102" s="42"/>
      <c r="Q102" s="42"/>
      <c r="R102" s="42"/>
      <c r="S102" s="42"/>
      <c r="T102" s="42"/>
      <c r="U102" s="42"/>
      <c r="V102" s="42"/>
      <c r="W102" s="42"/>
      <c r="X102" s="42"/>
      <c r="Y102" s="42"/>
      <c r="Z102" s="42"/>
      <c r="AA102" s="42"/>
      <c r="AB102" s="42"/>
      <c r="AC102" s="42"/>
      <c r="AD102" s="42"/>
      <c r="AE102" s="42"/>
      <c r="AF102" s="42"/>
      <c r="AG102" s="42"/>
      <c r="AH102" s="42"/>
      <c r="AI102" s="42"/>
      <c r="AJ102" s="42"/>
      <c r="AK102" s="42"/>
      <c r="AL102" s="42"/>
    </row>
    <row r="103" spans="1:38" x14ac:dyDescent="0.25">
      <c r="A103" s="42"/>
      <c r="B103" s="42"/>
      <c r="C103" s="42"/>
      <c r="D103" s="42"/>
      <c r="E103" s="42"/>
      <c r="F103" s="42"/>
      <c r="G103" s="42"/>
      <c r="H103" s="42"/>
      <c r="I103" s="42"/>
      <c r="J103" s="42"/>
      <c r="K103" s="42"/>
      <c r="L103" s="42"/>
      <c r="M103" s="42"/>
      <c r="N103" s="42"/>
      <c r="O103" s="42"/>
      <c r="P103" s="42"/>
      <c r="Q103" s="42"/>
      <c r="R103" s="42"/>
      <c r="S103" s="42"/>
      <c r="T103" s="42"/>
      <c r="U103" s="42"/>
      <c r="V103" s="42"/>
      <c r="W103" s="42"/>
      <c r="X103" s="42"/>
      <c r="Y103" s="42"/>
      <c r="Z103" s="42"/>
      <c r="AA103" s="42"/>
      <c r="AB103" s="42"/>
      <c r="AC103" s="42"/>
      <c r="AD103" s="42"/>
      <c r="AE103" s="42"/>
      <c r="AF103" s="42"/>
      <c r="AG103" s="42"/>
      <c r="AH103" s="42"/>
      <c r="AI103" s="42"/>
      <c r="AJ103" s="42"/>
      <c r="AK103" s="42"/>
      <c r="AL103" s="42"/>
    </row>
    <row r="104" spans="1:38" x14ac:dyDescent="0.25">
      <c r="A104" s="42"/>
      <c r="B104" s="42"/>
      <c r="C104" s="42"/>
      <c r="D104" s="42"/>
      <c r="E104" s="42"/>
      <c r="F104" s="42"/>
      <c r="G104" s="42"/>
      <c r="H104" s="42"/>
      <c r="I104" s="42"/>
      <c r="J104" s="42"/>
      <c r="K104" s="42"/>
      <c r="L104" s="42"/>
      <c r="M104" s="42"/>
      <c r="N104" s="42"/>
      <c r="O104" s="42"/>
      <c r="P104" s="42"/>
      <c r="Q104" s="42"/>
      <c r="R104" s="42"/>
      <c r="S104" s="42"/>
      <c r="T104" s="42"/>
      <c r="U104" s="42"/>
      <c r="V104" s="42"/>
      <c r="W104" s="42"/>
      <c r="X104" s="42"/>
      <c r="Y104" s="42"/>
      <c r="Z104" s="42"/>
      <c r="AA104" s="42"/>
      <c r="AB104" s="42"/>
      <c r="AC104" s="42"/>
      <c r="AD104" s="42"/>
      <c r="AE104" s="42"/>
      <c r="AF104" s="42"/>
      <c r="AG104" s="42"/>
      <c r="AH104" s="42"/>
      <c r="AI104" s="42"/>
      <c r="AJ104" s="42"/>
      <c r="AK104" s="42"/>
      <c r="AL104" s="42"/>
    </row>
    <row r="105" spans="1:38" x14ac:dyDescent="0.25">
      <c r="A105" s="42"/>
      <c r="B105" s="139" t="s">
        <v>69</v>
      </c>
      <c r="C105" s="139"/>
      <c r="D105" s="42"/>
      <c r="E105" s="42"/>
      <c r="F105" s="42"/>
      <c r="G105" s="142" t="s">
        <v>72</v>
      </c>
      <c r="H105" s="142"/>
      <c r="I105" s="142"/>
      <c r="J105" s="142"/>
      <c r="K105" s="142"/>
      <c r="L105" s="142"/>
      <c r="M105" s="142"/>
      <c r="N105" s="142"/>
      <c r="O105" s="42"/>
      <c r="P105" s="42"/>
      <c r="Q105" s="42"/>
      <c r="R105" s="42"/>
      <c r="S105" s="42"/>
      <c r="T105" s="42"/>
      <c r="U105" s="42"/>
      <c r="V105" s="42"/>
      <c r="W105" s="42"/>
      <c r="X105" s="42"/>
      <c r="Y105" s="42"/>
      <c r="Z105" s="42"/>
      <c r="AA105" s="42"/>
      <c r="AB105" s="42"/>
      <c r="AC105" s="42"/>
      <c r="AD105" s="42"/>
      <c r="AE105" s="42"/>
      <c r="AF105" s="42"/>
      <c r="AG105" s="42"/>
      <c r="AH105" s="42"/>
      <c r="AI105" s="42"/>
      <c r="AJ105" s="42"/>
      <c r="AK105" s="42"/>
      <c r="AL105" s="42"/>
    </row>
    <row r="106" spans="1:38" ht="15.75" thickBot="1" x14ac:dyDescent="0.3">
      <c r="A106" s="42"/>
      <c r="B106" s="42"/>
      <c r="C106" s="42"/>
      <c r="D106" s="42"/>
      <c r="E106" s="42"/>
      <c r="F106" s="42"/>
      <c r="G106" s="42"/>
      <c r="H106" s="42"/>
      <c r="I106" s="42"/>
      <c r="J106" s="42"/>
      <c r="K106" s="42"/>
      <c r="L106" s="42"/>
      <c r="M106" s="42"/>
      <c r="N106" s="42"/>
      <c r="O106" s="42"/>
      <c r="P106" s="42"/>
      <c r="Q106" s="42"/>
      <c r="R106" s="42"/>
      <c r="S106" s="42"/>
      <c r="T106" s="42"/>
      <c r="U106" s="42"/>
      <c r="V106" s="42"/>
      <c r="W106" s="42"/>
      <c r="X106" s="42"/>
      <c r="Y106" s="42"/>
      <c r="Z106" s="42"/>
      <c r="AA106" s="42"/>
      <c r="AB106" s="42"/>
      <c r="AC106" s="42"/>
      <c r="AD106" s="42"/>
      <c r="AE106" s="42"/>
      <c r="AF106" s="42"/>
      <c r="AG106" s="42"/>
      <c r="AH106" s="42"/>
      <c r="AI106" s="42"/>
      <c r="AJ106" s="42"/>
      <c r="AK106" s="42"/>
      <c r="AL106" s="42"/>
    </row>
    <row r="107" spans="1:38" ht="15.75" thickBot="1" x14ac:dyDescent="0.3">
      <c r="A107" s="42"/>
      <c r="B107" s="47" t="s">
        <v>62</v>
      </c>
      <c r="C107" s="48">
        <v>1</v>
      </c>
      <c r="D107" s="20">
        <v>2</v>
      </c>
      <c r="E107" s="48">
        <v>3</v>
      </c>
      <c r="F107" s="20">
        <v>4</v>
      </c>
      <c r="G107" s="48">
        <v>5</v>
      </c>
      <c r="H107" s="20">
        <v>6</v>
      </c>
      <c r="I107" s="48">
        <v>7</v>
      </c>
      <c r="J107" s="20">
        <v>8</v>
      </c>
      <c r="K107" s="48">
        <v>9</v>
      </c>
      <c r="L107" s="20">
        <v>10</v>
      </c>
      <c r="M107" s="48">
        <v>11</v>
      </c>
      <c r="N107" s="20">
        <v>12</v>
      </c>
      <c r="O107" s="48">
        <v>13</v>
      </c>
      <c r="P107" s="20">
        <v>14</v>
      </c>
      <c r="Q107" s="48">
        <v>15</v>
      </c>
      <c r="R107" s="20">
        <v>16</v>
      </c>
      <c r="S107" s="48">
        <v>17</v>
      </c>
      <c r="T107" s="20">
        <v>18</v>
      </c>
      <c r="U107" s="48">
        <v>19</v>
      </c>
      <c r="V107" s="20">
        <v>20</v>
      </c>
      <c r="W107" s="48">
        <v>21</v>
      </c>
      <c r="X107" s="20">
        <v>22</v>
      </c>
      <c r="Y107" s="48">
        <v>23</v>
      </c>
      <c r="Z107" s="20">
        <v>24</v>
      </c>
      <c r="AA107" s="48">
        <v>25</v>
      </c>
      <c r="AB107" s="20">
        <v>26</v>
      </c>
      <c r="AC107" s="48">
        <v>27</v>
      </c>
      <c r="AD107" s="20">
        <v>28</v>
      </c>
      <c r="AE107" s="48">
        <v>29</v>
      </c>
      <c r="AF107" s="20">
        <v>30</v>
      </c>
      <c r="AG107" s="48">
        <v>31</v>
      </c>
      <c r="AH107" s="20">
        <v>32</v>
      </c>
      <c r="AI107" s="42"/>
      <c r="AJ107" s="42"/>
      <c r="AK107" s="42"/>
      <c r="AL107" s="42"/>
    </row>
    <row r="108" spans="1:38" x14ac:dyDescent="0.25">
      <c r="A108" s="42"/>
      <c r="B108" s="20" t="s">
        <v>70</v>
      </c>
      <c r="C108" s="64">
        <v>7.8482365757591098E-10</v>
      </c>
      <c r="D108" s="64">
        <v>6.6207872534848981E-10</v>
      </c>
      <c r="E108" s="64">
        <v>5.5793151012506584E-10</v>
      </c>
      <c r="F108" s="64">
        <v>4.8354064210841196E-10</v>
      </c>
      <c r="G108" s="64">
        <v>4.1658886089335738E-10</v>
      </c>
      <c r="H108" s="64">
        <v>3.6339939026144675E-10</v>
      </c>
      <c r="I108" s="64">
        <v>3.0425865018821815E-10</v>
      </c>
      <c r="J108" s="64">
        <v>2.5404481427695427E-10</v>
      </c>
      <c r="K108" s="64">
        <v>2.0903833912684343E-10</v>
      </c>
      <c r="L108" s="64">
        <v>1.6440381831683914E-10</v>
      </c>
      <c r="M108" s="64">
        <v>1.3018401902918925E-10</v>
      </c>
      <c r="N108" s="64">
        <v>1.0712284994401757E-10</v>
      </c>
      <c r="O108" s="64">
        <v>8.6293406899344878E-11</v>
      </c>
      <c r="P108" s="64">
        <v>7.5134776696841396E-11</v>
      </c>
      <c r="Q108" s="64">
        <v>7.0671324615849397E-11</v>
      </c>
      <c r="R108" s="64">
        <v>6.8811552915417077E-11</v>
      </c>
      <c r="S108" s="64">
        <v>6.9927415935673801E-11</v>
      </c>
      <c r="T108" s="64">
        <v>7.2531096316260015E-11</v>
      </c>
      <c r="U108" s="64">
        <v>7.7366502737340394E-11</v>
      </c>
      <c r="V108" s="64">
        <v>8.4433635198916178E-11</v>
      </c>
      <c r="W108" s="64">
        <v>9.4476402381183435E-11</v>
      </c>
      <c r="X108" s="64">
        <v>1.0972653032458808E-10</v>
      </c>
      <c r="Y108" s="64">
        <v>1.2534861260809442E-10</v>
      </c>
      <c r="Z108" s="64">
        <v>1.417146035717667E-10</v>
      </c>
      <c r="AA108" s="64">
        <v>1.595684118957805E-10</v>
      </c>
      <c r="AB108" s="64">
        <v>1.885808504222772E-10</v>
      </c>
      <c r="AC108" s="64">
        <v>2.2614823877068037E-10</v>
      </c>
      <c r="AD108" s="64">
        <v>2.8119748110303921E-10</v>
      </c>
      <c r="AE108" s="64">
        <v>3.6339939026144675E-10</v>
      </c>
      <c r="AF108" s="64">
        <v>4.7610155530672864E-10</v>
      </c>
      <c r="AG108" s="64">
        <v>5.4677287992261909E-10</v>
      </c>
      <c r="AH108" s="64">
        <v>6.1744420453835268E-10</v>
      </c>
      <c r="AI108" s="42"/>
      <c r="AJ108" s="42"/>
      <c r="AK108" s="42"/>
      <c r="AL108" s="42"/>
    </row>
    <row r="109" spans="1:38" x14ac:dyDescent="0.25">
      <c r="A109" s="42"/>
      <c r="B109" s="42"/>
      <c r="C109" s="42"/>
      <c r="D109" s="42"/>
      <c r="E109" s="42"/>
      <c r="F109" s="42"/>
      <c r="G109" s="42"/>
      <c r="H109" s="42"/>
      <c r="I109" s="42"/>
      <c r="J109" s="42"/>
      <c r="K109" s="42"/>
      <c r="L109" s="42"/>
      <c r="M109" s="42"/>
      <c r="N109" s="42"/>
      <c r="O109" s="42"/>
      <c r="P109" s="42"/>
      <c r="Q109" s="42"/>
      <c r="R109" s="42"/>
      <c r="S109" s="42"/>
      <c r="T109" s="42"/>
      <c r="U109" s="42"/>
      <c r="V109" s="42"/>
      <c r="W109" s="42"/>
      <c r="X109" s="42"/>
      <c r="Y109" s="42"/>
      <c r="Z109" s="42"/>
      <c r="AA109" s="42"/>
      <c r="AB109" s="42"/>
      <c r="AC109" s="42"/>
      <c r="AD109" s="42"/>
      <c r="AE109" s="42"/>
      <c r="AF109" s="42"/>
      <c r="AG109" s="42"/>
      <c r="AH109" s="42"/>
      <c r="AI109" s="42"/>
      <c r="AJ109" s="42"/>
      <c r="AK109" s="42"/>
      <c r="AL109" s="42"/>
    </row>
    <row r="110" spans="1:38" x14ac:dyDescent="0.25">
      <c r="A110" s="42"/>
      <c r="B110" s="142" t="s">
        <v>71</v>
      </c>
      <c r="C110" s="142"/>
      <c r="D110" s="142"/>
      <c r="E110" s="54">
        <v>1.54</v>
      </c>
      <c r="F110" s="42"/>
      <c r="G110" s="50">
        <f>E110-1</f>
        <v>0.54</v>
      </c>
      <c r="H110" s="42"/>
      <c r="I110" s="42"/>
      <c r="J110" s="42"/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  <c r="X110" s="42"/>
      <c r="Y110" s="42"/>
      <c r="Z110" s="42"/>
      <c r="AA110" s="42"/>
      <c r="AB110" s="42"/>
      <c r="AC110" s="42"/>
      <c r="AD110" s="42"/>
      <c r="AE110" s="42"/>
      <c r="AF110" s="42"/>
      <c r="AG110" s="42"/>
      <c r="AH110" s="42"/>
      <c r="AI110" s="42"/>
      <c r="AJ110" s="42"/>
      <c r="AK110" s="42"/>
      <c r="AL110" s="42"/>
    </row>
    <row r="111" spans="1:38" ht="15.75" thickBot="1" x14ac:dyDescent="0.3">
      <c r="A111" s="42"/>
      <c r="B111" s="42"/>
      <c r="C111" s="42"/>
      <c r="D111" s="42"/>
      <c r="E111" s="42"/>
      <c r="F111" s="42"/>
      <c r="G111" s="42"/>
      <c r="H111" s="42"/>
      <c r="I111" s="42"/>
      <c r="J111" s="42"/>
      <c r="K111" s="42"/>
      <c r="L111" s="42"/>
      <c r="M111" s="42"/>
      <c r="N111" s="42"/>
      <c r="O111" s="42"/>
      <c r="P111" s="42"/>
      <c r="Q111" s="42"/>
      <c r="R111" s="42"/>
      <c r="S111" s="42"/>
      <c r="T111" s="42"/>
      <c r="U111" s="42"/>
      <c r="V111" s="42"/>
      <c r="W111" s="42"/>
      <c r="X111" s="42"/>
      <c r="Y111" s="42"/>
      <c r="Z111" s="42"/>
      <c r="AA111" s="42"/>
      <c r="AB111" s="42"/>
      <c r="AC111" s="42"/>
      <c r="AD111" s="42"/>
      <c r="AE111" s="42"/>
      <c r="AF111" s="42"/>
      <c r="AG111" s="42"/>
      <c r="AH111" s="42"/>
      <c r="AI111" s="42"/>
      <c r="AJ111" s="42"/>
      <c r="AK111" s="42"/>
      <c r="AL111" s="42"/>
    </row>
    <row r="112" spans="1:38" ht="15.75" thickBot="1" x14ac:dyDescent="0.3">
      <c r="A112" s="42"/>
      <c r="B112" s="47" t="s">
        <v>62</v>
      </c>
      <c r="C112" s="48">
        <v>1</v>
      </c>
      <c r="D112" s="20">
        <v>2</v>
      </c>
      <c r="E112" s="48">
        <v>3</v>
      </c>
      <c r="F112" s="20">
        <v>4</v>
      </c>
      <c r="G112" s="48">
        <v>5</v>
      </c>
      <c r="H112" s="20">
        <v>6</v>
      </c>
      <c r="I112" s="48">
        <v>7</v>
      </c>
      <c r="J112" s="20">
        <v>8</v>
      </c>
      <c r="K112" s="48">
        <v>9</v>
      </c>
      <c r="L112" s="20">
        <v>10</v>
      </c>
      <c r="M112" s="48">
        <v>11</v>
      </c>
      <c r="N112" s="20">
        <v>12</v>
      </c>
      <c r="O112" s="48">
        <v>13</v>
      </c>
      <c r="P112" s="20">
        <v>14</v>
      </c>
      <c r="Q112" s="48">
        <v>15</v>
      </c>
      <c r="R112" s="20">
        <v>16</v>
      </c>
      <c r="S112" s="48">
        <v>17</v>
      </c>
      <c r="T112" s="20">
        <v>18</v>
      </c>
      <c r="U112" s="48">
        <v>19</v>
      </c>
      <c r="V112" s="20">
        <v>20</v>
      </c>
      <c r="W112" s="48">
        <v>21</v>
      </c>
      <c r="X112" s="20">
        <v>22</v>
      </c>
      <c r="Y112" s="48">
        <v>23</v>
      </c>
      <c r="Z112" s="20">
        <v>24</v>
      </c>
      <c r="AA112" s="48">
        <v>25</v>
      </c>
      <c r="AB112" s="20">
        <v>26</v>
      </c>
      <c r="AC112" s="48">
        <v>27</v>
      </c>
      <c r="AD112" s="20">
        <v>28</v>
      </c>
      <c r="AE112" s="48">
        <v>29</v>
      </c>
      <c r="AF112" s="20">
        <v>30</v>
      </c>
      <c r="AG112" s="48">
        <v>31</v>
      </c>
      <c r="AH112" s="20">
        <v>32</v>
      </c>
      <c r="AI112" s="42"/>
      <c r="AJ112" s="42"/>
      <c r="AK112" s="42"/>
      <c r="AL112" s="42"/>
    </row>
    <row r="113" spans="1:38" x14ac:dyDescent="0.25">
      <c r="A113" s="42"/>
      <c r="B113" s="20" t="s">
        <v>73</v>
      </c>
      <c r="C113" s="49">
        <f>C108*$E$110</f>
        <v>1.2086284326669029E-9</v>
      </c>
      <c r="D113" s="49">
        <f t="shared" ref="D113:AG113" si="79">D108*$E$110</f>
        <v>1.0196012370366743E-9</v>
      </c>
      <c r="E113" s="49">
        <f t="shared" si="79"/>
        <v>8.5921452559260146E-10</v>
      </c>
      <c r="F113" s="49">
        <f t="shared" si="79"/>
        <v>7.4465258884695445E-10</v>
      </c>
      <c r="G113" s="49">
        <f t="shared" si="79"/>
        <v>6.4154684577577033E-10</v>
      </c>
      <c r="H113" s="49">
        <f t="shared" si="79"/>
        <v>5.5963506100262796E-10</v>
      </c>
      <c r="I113" s="49">
        <f t="shared" si="79"/>
        <v>4.6855832128985597E-10</v>
      </c>
      <c r="J113" s="49">
        <f t="shared" si="79"/>
        <v>3.9122901398650958E-10</v>
      </c>
      <c r="K113" s="49">
        <f t="shared" si="79"/>
        <v>3.2191904225533888E-10</v>
      </c>
      <c r="L113" s="49">
        <f t="shared" si="79"/>
        <v>2.5318188020793227E-10</v>
      </c>
      <c r="M113" s="49">
        <f t="shared" si="79"/>
        <v>2.0048338930495146E-10</v>
      </c>
      <c r="N113" s="49">
        <f t="shared" si="79"/>
        <v>1.6496918891378707E-10</v>
      </c>
      <c r="O113" s="49">
        <f t="shared" si="79"/>
        <v>1.3289184662499111E-10</v>
      </c>
      <c r="P113" s="49">
        <f t="shared" si="79"/>
        <v>1.1570755611313575E-10</v>
      </c>
      <c r="Q113" s="49">
        <f t="shared" si="79"/>
        <v>1.0883383990840807E-10</v>
      </c>
      <c r="R113" s="49">
        <f t="shared" si="79"/>
        <v>1.059697914897423E-10</v>
      </c>
      <c r="S113" s="49">
        <f t="shared" si="79"/>
        <v>1.0768822054093766E-10</v>
      </c>
      <c r="T113" s="49">
        <f t="shared" si="79"/>
        <v>1.1169788832704043E-10</v>
      </c>
      <c r="U113" s="49">
        <f t="shared" si="79"/>
        <v>1.1914441421550422E-10</v>
      </c>
      <c r="V113" s="49">
        <f t="shared" si="79"/>
        <v>1.3002779820633092E-10</v>
      </c>
      <c r="W113" s="49">
        <f t="shared" si="79"/>
        <v>1.454936596670225E-10</v>
      </c>
      <c r="X113" s="49">
        <f t="shared" si="79"/>
        <v>1.6897885669986566E-10</v>
      </c>
      <c r="Y113" s="49">
        <f t="shared" si="79"/>
        <v>1.9303686341646542E-10</v>
      </c>
      <c r="Z113" s="49">
        <f t="shared" si="79"/>
        <v>2.1824048950052071E-10</v>
      </c>
      <c r="AA113" s="49">
        <f t="shared" si="79"/>
        <v>2.4573535431950199E-10</v>
      </c>
      <c r="AB113" s="49">
        <f t="shared" si="79"/>
        <v>2.9041450965030688E-10</v>
      </c>
      <c r="AC113" s="49">
        <f t="shared" si="79"/>
        <v>3.4826828770684778E-10</v>
      </c>
      <c r="AD113" s="49">
        <f t="shared" si="79"/>
        <v>4.3304412089868038E-10</v>
      </c>
      <c r="AE113" s="49">
        <f t="shared" si="79"/>
        <v>5.5963506100262796E-10</v>
      </c>
      <c r="AF113" s="49">
        <f t="shared" si="79"/>
        <v>7.3319639517236208E-10</v>
      </c>
      <c r="AG113" s="49">
        <f t="shared" si="79"/>
        <v>8.4203023508083338E-10</v>
      </c>
      <c r="AH113" s="49">
        <f>AH108*$E$110</f>
        <v>9.5086407498906324E-10</v>
      </c>
      <c r="AI113" s="42"/>
      <c r="AJ113" s="42"/>
      <c r="AK113" s="42"/>
      <c r="AL113" s="42"/>
    </row>
    <row r="114" spans="1:38" x14ac:dyDescent="0.25">
      <c r="A114" s="42"/>
      <c r="B114" s="42"/>
      <c r="C114" s="42"/>
      <c r="D114" s="42"/>
      <c r="E114" s="42"/>
      <c r="F114" s="42"/>
      <c r="G114" s="42"/>
      <c r="H114" s="42"/>
      <c r="I114" s="42"/>
      <c r="J114" s="42"/>
      <c r="K114" s="42"/>
      <c r="L114" s="42"/>
      <c r="M114" s="42"/>
      <c r="N114" s="42"/>
      <c r="O114" s="42"/>
      <c r="P114" s="42"/>
      <c r="Q114" s="42"/>
      <c r="R114" s="42"/>
      <c r="S114" s="42"/>
      <c r="T114" s="42"/>
      <c r="U114" s="42"/>
      <c r="V114" s="42"/>
      <c r="W114" s="42"/>
      <c r="X114" s="42"/>
      <c r="Y114" s="42"/>
      <c r="Z114" s="42"/>
      <c r="AA114" s="42"/>
      <c r="AB114" s="42"/>
      <c r="AC114" s="42"/>
      <c r="AD114" s="42"/>
      <c r="AE114" s="42"/>
      <c r="AF114" s="42"/>
      <c r="AG114" s="42"/>
      <c r="AH114" s="42"/>
      <c r="AI114" s="42"/>
      <c r="AJ114" s="42"/>
      <c r="AK114" s="42"/>
      <c r="AL114" s="42"/>
    </row>
    <row r="115" spans="1:38" x14ac:dyDescent="0.25">
      <c r="A115" s="42"/>
      <c r="B115" s="42"/>
      <c r="C115" s="42"/>
      <c r="D115" s="42"/>
      <c r="E115" s="42"/>
      <c r="F115" s="42"/>
      <c r="G115" s="42"/>
      <c r="H115" s="42"/>
      <c r="I115" s="42"/>
      <c r="J115" s="42"/>
      <c r="K115" s="42"/>
      <c r="L115" s="42"/>
      <c r="M115" s="42"/>
      <c r="N115" s="42"/>
      <c r="O115" s="42"/>
      <c r="P115" s="42"/>
      <c r="Q115" s="42"/>
      <c r="R115" s="42"/>
      <c r="S115" s="42"/>
      <c r="T115" s="42"/>
      <c r="U115" s="42"/>
      <c r="V115" s="42"/>
      <c r="W115" s="42"/>
      <c r="X115" s="42"/>
      <c r="Y115" s="42"/>
      <c r="Z115" s="42"/>
      <c r="AA115" s="42"/>
      <c r="AB115" s="42"/>
      <c r="AC115" s="42"/>
      <c r="AD115" s="42"/>
      <c r="AE115" s="42"/>
      <c r="AF115" s="42"/>
      <c r="AG115" s="42"/>
      <c r="AH115" s="42"/>
      <c r="AI115" s="42"/>
      <c r="AJ115" s="42"/>
      <c r="AK115" s="42"/>
      <c r="AL115" s="42"/>
    </row>
    <row r="116" spans="1:38" x14ac:dyDescent="0.25">
      <c r="A116" s="42"/>
      <c r="B116" s="42"/>
      <c r="C116" s="42"/>
      <c r="D116" s="42"/>
      <c r="E116" s="42"/>
      <c r="F116" s="42"/>
      <c r="G116" s="42"/>
      <c r="H116" s="42"/>
      <c r="I116" s="42"/>
      <c r="J116" s="42"/>
      <c r="K116" s="42"/>
      <c r="L116" s="42"/>
      <c r="M116" s="42"/>
      <c r="N116" s="42"/>
      <c r="O116" s="42"/>
      <c r="P116" s="42"/>
      <c r="Q116" s="42"/>
      <c r="R116" s="42"/>
      <c r="S116" s="42"/>
      <c r="T116" s="42"/>
      <c r="U116" s="42"/>
      <c r="V116" s="42"/>
      <c r="W116" s="42"/>
      <c r="X116" s="42"/>
      <c r="Y116" s="42"/>
      <c r="Z116" s="42"/>
      <c r="AA116" s="42"/>
      <c r="AB116" s="42"/>
      <c r="AC116" s="42"/>
      <c r="AD116" s="42"/>
      <c r="AE116" s="42"/>
      <c r="AF116" s="42"/>
      <c r="AG116" s="42"/>
      <c r="AH116" s="42"/>
      <c r="AI116" s="42"/>
      <c r="AJ116" s="42"/>
      <c r="AK116" s="42"/>
      <c r="AL116" s="42"/>
    </row>
    <row r="117" spans="1:38" x14ac:dyDescent="0.25">
      <c r="A117" s="42"/>
      <c r="B117" s="139" t="s">
        <v>68</v>
      </c>
      <c r="C117" s="139"/>
      <c r="D117" s="42"/>
      <c r="E117" s="42"/>
      <c r="F117" s="42"/>
      <c r="G117" s="42"/>
      <c r="H117" s="42"/>
      <c r="I117" s="42"/>
      <c r="J117" s="42"/>
      <c r="K117" s="42"/>
      <c r="L117" s="42"/>
      <c r="M117" s="42"/>
      <c r="N117" s="42"/>
      <c r="O117" s="42"/>
      <c r="P117" s="42"/>
      <c r="Q117" s="42"/>
      <c r="R117" s="42"/>
      <c r="S117" s="42"/>
      <c r="T117" s="42"/>
      <c r="U117" s="42"/>
      <c r="V117" s="42"/>
      <c r="W117" s="42"/>
      <c r="X117" s="42"/>
      <c r="Y117" s="42"/>
      <c r="Z117" s="42"/>
      <c r="AA117" s="42"/>
      <c r="AB117" s="42"/>
      <c r="AC117" s="42"/>
      <c r="AD117" s="42"/>
      <c r="AE117" s="42"/>
      <c r="AF117" s="42"/>
      <c r="AG117" s="42"/>
      <c r="AH117" s="42"/>
      <c r="AI117" s="42"/>
      <c r="AJ117" s="42"/>
      <c r="AK117" s="42"/>
      <c r="AL117" s="42"/>
    </row>
    <row r="118" spans="1:38" x14ac:dyDescent="0.25">
      <c r="A118" s="42"/>
      <c r="B118" s="42"/>
      <c r="C118" s="42"/>
      <c r="D118" s="42"/>
      <c r="E118" s="42"/>
      <c r="F118" s="42"/>
      <c r="G118" s="42"/>
      <c r="H118" s="42"/>
      <c r="I118" s="42"/>
      <c r="J118" s="42"/>
      <c r="K118" s="42"/>
      <c r="L118" s="42"/>
      <c r="M118" s="42"/>
      <c r="N118" s="42"/>
      <c r="O118" s="42"/>
      <c r="P118" s="42"/>
      <c r="Q118" s="42"/>
      <c r="R118" s="42"/>
      <c r="S118" s="42"/>
      <c r="T118" s="42"/>
      <c r="U118" s="42"/>
      <c r="V118" s="42"/>
      <c r="W118" s="42"/>
      <c r="X118" s="42"/>
      <c r="Y118" s="42"/>
      <c r="Z118" s="42"/>
      <c r="AA118" s="42"/>
      <c r="AB118" s="42"/>
      <c r="AC118" s="42"/>
      <c r="AD118" s="42"/>
      <c r="AE118" s="42"/>
      <c r="AF118" s="42"/>
      <c r="AG118" s="42"/>
      <c r="AH118" s="42"/>
      <c r="AI118" s="42"/>
      <c r="AJ118" s="42"/>
      <c r="AK118" s="42"/>
      <c r="AL118" s="42"/>
    </row>
    <row r="119" spans="1:38" x14ac:dyDescent="0.25">
      <c r="A119" s="42"/>
      <c r="B119" s="142" t="s">
        <v>74</v>
      </c>
      <c r="C119" s="142"/>
      <c r="D119" s="142"/>
      <c r="E119" s="142"/>
      <c r="F119" s="142"/>
      <c r="G119" s="142"/>
      <c r="H119" s="42"/>
      <c r="I119" s="42"/>
      <c r="J119" s="42"/>
      <c r="K119" s="42"/>
      <c r="L119" s="42"/>
      <c r="M119" s="42"/>
      <c r="N119" s="42"/>
      <c r="O119" s="42"/>
      <c r="P119" s="42"/>
      <c r="Q119" s="42"/>
      <c r="R119" s="42"/>
      <c r="S119" s="42"/>
      <c r="T119" s="42"/>
      <c r="U119" s="42"/>
      <c r="V119" s="42"/>
      <c r="W119" s="42"/>
      <c r="X119" s="42"/>
      <c r="Y119" s="42"/>
      <c r="Z119" s="42"/>
      <c r="AA119" s="42"/>
      <c r="AB119" s="42"/>
      <c r="AC119" s="42"/>
      <c r="AD119" s="42"/>
      <c r="AE119" s="42"/>
      <c r="AF119" s="42"/>
      <c r="AG119" s="42"/>
      <c r="AH119" s="42"/>
      <c r="AI119" s="42"/>
      <c r="AJ119" s="42"/>
      <c r="AK119" s="42"/>
      <c r="AL119" s="42"/>
    </row>
    <row r="120" spans="1:38" ht="15.75" thickBot="1" x14ac:dyDescent="0.3">
      <c r="A120" s="42"/>
      <c r="B120" s="42"/>
      <c r="C120" s="42"/>
      <c r="D120" s="42"/>
      <c r="E120" s="42"/>
      <c r="F120" s="42"/>
      <c r="G120" s="42"/>
      <c r="H120" s="42"/>
      <c r="I120" s="42"/>
      <c r="J120" s="42"/>
      <c r="K120" s="42"/>
      <c r="L120" s="42"/>
      <c r="M120" s="42"/>
      <c r="N120" s="42"/>
      <c r="O120" s="42"/>
      <c r="P120" s="42"/>
      <c r="Q120" s="42"/>
      <c r="R120" s="42"/>
      <c r="S120" s="42"/>
      <c r="T120" s="42"/>
      <c r="U120" s="42"/>
      <c r="V120" s="42"/>
      <c r="W120" s="42"/>
      <c r="X120" s="42"/>
      <c r="Y120" s="42"/>
      <c r="Z120" s="42"/>
      <c r="AA120" s="42"/>
      <c r="AB120" s="42"/>
      <c r="AC120" s="42"/>
      <c r="AD120" s="42"/>
      <c r="AE120" s="42"/>
      <c r="AF120" s="42"/>
      <c r="AG120" s="42"/>
      <c r="AH120" s="42"/>
      <c r="AI120" s="42"/>
      <c r="AJ120" s="42"/>
      <c r="AK120" s="42"/>
      <c r="AL120" s="42"/>
    </row>
    <row r="121" spans="1:38" ht="15.75" thickBot="1" x14ac:dyDescent="0.3">
      <c r="A121" s="42"/>
      <c r="B121" s="47" t="s">
        <v>62</v>
      </c>
      <c r="C121" s="48">
        <v>1</v>
      </c>
      <c r="D121" s="20">
        <v>2</v>
      </c>
      <c r="E121" s="48">
        <v>3</v>
      </c>
      <c r="F121" s="20">
        <v>4</v>
      </c>
      <c r="G121" s="48">
        <v>5</v>
      </c>
      <c r="H121" s="20">
        <v>6</v>
      </c>
      <c r="I121" s="48">
        <v>7</v>
      </c>
      <c r="J121" s="20">
        <v>8</v>
      </c>
      <c r="K121" s="48">
        <v>9</v>
      </c>
      <c r="L121" s="20">
        <v>10</v>
      </c>
      <c r="M121" s="48">
        <v>11</v>
      </c>
      <c r="N121" s="20">
        <v>12</v>
      </c>
      <c r="O121" s="48">
        <v>13</v>
      </c>
      <c r="P121" s="20">
        <v>14</v>
      </c>
      <c r="Q121" s="48">
        <v>15</v>
      </c>
      <c r="R121" s="20">
        <v>16</v>
      </c>
      <c r="S121" s="48">
        <v>17</v>
      </c>
      <c r="T121" s="20">
        <v>18</v>
      </c>
      <c r="U121" s="48">
        <v>19</v>
      </c>
      <c r="V121" s="20">
        <v>20</v>
      </c>
      <c r="W121" s="48">
        <v>21</v>
      </c>
      <c r="X121" s="20">
        <v>22</v>
      </c>
      <c r="Y121" s="48">
        <v>23</v>
      </c>
      <c r="Z121" s="20">
        <v>24</v>
      </c>
      <c r="AA121" s="48">
        <v>25</v>
      </c>
      <c r="AB121" s="20">
        <v>26</v>
      </c>
      <c r="AC121" s="48">
        <v>27</v>
      </c>
      <c r="AD121" s="20">
        <v>28</v>
      </c>
      <c r="AE121" s="48">
        <v>29</v>
      </c>
      <c r="AF121" s="20">
        <v>30</v>
      </c>
      <c r="AG121" s="48">
        <v>31</v>
      </c>
      <c r="AH121" s="20">
        <v>32</v>
      </c>
      <c r="AI121" s="42"/>
      <c r="AJ121" s="42"/>
      <c r="AK121" s="42"/>
      <c r="AL121" s="42"/>
    </row>
    <row r="122" spans="1:38" x14ac:dyDescent="0.25">
      <c r="A122" s="42"/>
      <c r="B122" s="20" t="s">
        <v>70</v>
      </c>
      <c r="C122" s="64">
        <v>8.7470031635777959E-10</v>
      </c>
      <c r="D122" s="64">
        <v>7.37898845079176E-10</v>
      </c>
      <c r="E122" s="64">
        <v>6.2182486944867048E-10</v>
      </c>
      <c r="F122" s="64">
        <v>5.3891488685553827E-10</v>
      </c>
      <c r="G122" s="64">
        <v>4.6429590252164585E-10</v>
      </c>
      <c r="H122" s="64">
        <v>4.0501526496755292E-10</v>
      </c>
      <c r="I122" s="64">
        <v>3.3910182880602556E-10</v>
      </c>
      <c r="J122" s="64">
        <v>2.8313759055563628E-10</v>
      </c>
      <c r="K122" s="64">
        <v>2.3297705108675216E-10</v>
      </c>
      <c r="L122" s="64">
        <v>1.8323106153085968E-10</v>
      </c>
      <c r="M122" s="64">
        <v>1.4509246953803108E-10</v>
      </c>
      <c r="N122" s="64">
        <v>1.193903749341502E-10</v>
      </c>
      <c r="O122" s="64">
        <v>9.6175579808062528E-11</v>
      </c>
      <c r="P122" s="64">
        <v>8.3739082419086676E-11</v>
      </c>
      <c r="Q122" s="64">
        <v>7.8764483463506848E-11</v>
      </c>
      <c r="R122" s="64">
        <v>7.6691733898660735E-11</v>
      </c>
      <c r="S122" s="64">
        <v>7.793538363756544E-11</v>
      </c>
      <c r="T122" s="64">
        <v>8.0837233028328753E-11</v>
      </c>
      <c r="U122" s="64">
        <v>8.6226381896879944E-11</v>
      </c>
      <c r="V122" s="64">
        <v>9.4102830243220448E-11</v>
      </c>
      <c r="W122" s="64">
        <v>1.0529567789331445E-10</v>
      </c>
      <c r="X122" s="64">
        <v>1.2229222432489601E-10</v>
      </c>
      <c r="Y122" s="64">
        <v>1.3970332066946379E-10</v>
      </c>
      <c r="Z122" s="64">
        <v>1.5794351683996222E-10</v>
      </c>
      <c r="AA122" s="64">
        <v>1.7784191266233266E-10</v>
      </c>
      <c r="AB122" s="64">
        <v>2.1017680587365609E-10</v>
      </c>
      <c r="AC122" s="64">
        <v>2.5204634708317985E-10</v>
      </c>
      <c r="AD122" s="64">
        <v>3.1339973420213651E-10</v>
      </c>
      <c r="AE122" s="64">
        <v>4.0501526496755292E-10</v>
      </c>
      <c r="AF122" s="64">
        <v>5.3062388859620526E-10</v>
      </c>
      <c r="AG122" s="64">
        <v>6.0938837205975767E-10</v>
      </c>
      <c r="AH122" s="64">
        <v>6.8815285552313543E-10</v>
      </c>
      <c r="AI122" s="42"/>
      <c r="AJ122" s="42"/>
      <c r="AK122" s="42"/>
      <c r="AL122" s="42"/>
    </row>
    <row r="123" spans="1:38" x14ac:dyDescent="0.25">
      <c r="A123" s="42"/>
      <c r="B123" s="20" t="s">
        <v>70</v>
      </c>
      <c r="C123" s="64">
        <v>1.3557854903545585E-9</v>
      </c>
      <c r="D123" s="64">
        <v>1.1437432098727228E-9</v>
      </c>
      <c r="E123" s="64">
        <v>9.638285476454392E-10</v>
      </c>
      <c r="F123" s="64">
        <v>8.3531807462608435E-10</v>
      </c>
      <c r="G123" s="64">
        <v>7.1965864890855106E-10</v>
      </c>
      <c r="H123" s="64">
        <v>6.2777366069970708E-10</v>
      </c>
      <c r="I123" s="64">
        <v>5.2560783464933961E-10</v>
      </c>
      <c r="J123" s="64">
        <v>4.3886326536123628E-10</v>
      </c>
      <c r="K123" s="64">
        <v>3.6111442918446582E-10</v>
      </c>
      <c r="L123" s="64">
        <v>2.8400814537283252E-10</v>
      </c>
      <c r="M123" s="64">
        <v>2.248933277839482E-10</v>
      </c>
      <c r="N123" s="64">
        <v>1.850550811479328E-10</v>
      </c>
      <c r="O123" s="64">
        <v>1.4907214870249692E-10</v>
      </c>
      <c r="P123" s="64">
        <v>1.2979557774958436E-10</v>
      </c>
      <c r="Q123" s="64">
        <v>1.2208494936843562E-10</v>
      </c>
      <c r="R123" s="64">
        <v>1.1887218754292413E-10</v>
      </c>
      <c r="S123" s="64">
        <v>1.2079984463822643E-10</v>
      </c>
      <c r="T123" s="64">
        <v>1.2529771119390957E-10</v>
      </c>
      <c r="U123" s="64">
        <v>1.3365089194016392E-10</v>
      </c>
      <c r="V123" s="64">
        <v>1.4585938687699169E-10</v>
      </c>
      <c r="W123" s="64">
        <v>1.632083007346374E-10</v>
      </c>
      <c r="X123" s="64">
        <v>1.8955294770358883E-10</v>
      </c>
      <c r="Y123" s="64">
        <v>2.1654014703766887E-10</v>
      </c>
      <c r="Z123" s="64">
        <v>2.4481245110194143E-10</v>
      </c>
      <c r="AA123" s="64">
        <v>2.7565496462661565E-10</v>
      </c>
      <c r="AB123" s="64">
        <v>3.2577404910416697E-10</v>
      </c>
      <c r="AC123" s="64">
        <v>3.9067183797892881E-10</v>
      </c>
      <c r="AD123" s="64">
        <v>4.8576958801331162E-10</v>
      </c>
      <c r="AE123" s="64">
        <v>6.2777366069970708E-10</v>
      </c>
      <c r="AF123" s="64">
        <v>8.2246702732411813E-10</v>
      </c>
      <c r="AG123" s="64">
        <v>9.4455197669262435E-10</v>
      </c>
      <c r="AH123" s="64">
        <v>1.06663692606086E-9</v>
      </c>
      <c r="AI123" s="42"/>
      <c r="AJ123" s="42"/>
      <c r="AK123" s="42"/>
      <c r="AL123" s="42"/>
    </row>
    <row r="124" spans="1:38" x14ac:dyDescent="0.25">
      <c r="A124" s="42"/>
      <c r="B124" s="20" t="s">
        <v>70</v>
      </c>
      <c r="C124" s="64">
        <v>2.1014675100495655E-9</v>
      </c>
      <c r="D124" s="64">
        <v>1.7728019753027203E-9</v>
      </c>
      <c r="E124" s="64">
        <v>1.4939342488504306E-9</v>
      </c>
      <c r="F124" s="64">
        <v>1.2947430156704308E-9</v>
      </c>
      <c r="G124" s="64">
        <v>1.1154709058082542E-9</v>
      </c>
      <c r="H124" s="64">
        <v>9.7304917408454599E-10</v>
      </c>
      <c r="I124" s="64">
        <v>8.1469214370647641E-10</v>
      </c>
      <c r="J124" s="64">
        <v>6.8023806130991625E-10</v>
      </c>
      <c r="K124" s="64">
        <v>5.5972736523592208E-10</v>
      </c>
      <c r="L124" s="64">
        <v>4.402126253278904E-10</v>
      </c>
      <c r="M124" s="64">
        <v>3.4858465806511973E-10</v>
      </c>
      <c r="N124" s="64">
        <v>2.8683537577929584E-10</v>
      </c>
      <c r="O124" s="64">
        <v>2.3106183048887022E-10</v>
      </c>
      <c r="P124" s="64">
        <v>2.0118314551185577E-10</v>
      </c>
      <c r="Q124" s="64">
        <v>1.8923167152107521E-10</v>
      </c>
      <c r="R124" s="64">
        <v>1.842518906915324E-10</v>
      </c>
      <c r="S124" s="64">
        <v>1.8723975918925095E-10</v>
      </c>
      <c r="T124" s="64">
        <v>1.9421145235055985E-10</v>
      </c>
      <c r="U124" s="64">
        <v>2.0715888250725409E-10</v>
      </c>
      <c r="V124" s="64">
        <v>2.2608204965933713E-10</v>
      </c>
      <c r="W124" s="64">
        <v>2.5297286613868799E-10</v>
      </c>
      <c r="X124" s="64">
        <v>2.938070689405627E-10</v>
      </c>
      <c r="Y124" s="64">
        <v>3.3563722790838677E-10</v>
      </c>
      <c r="Z124" s="64">
        <v>3.7945929920800924E-10</v>
      </c>
      <c r="AA124" s="64">
        <v>4.2726519517125427E-10</v>
      </c>
      <c r="AB124" s="64">
        <v>5.0494977611145884E-10</v>
      </c>
      <c r="AC124" s="64">
        <v>6.055413488673397E-10</v>
      </c>
      <c r="AD124" s="64">
        <v>7.5294286142063298E-10</v>
      </c>
      <c r="AE124" s="64">
        <v>9.7304917408454599E-10</v>
      </c>
      <c r="AF124" s="64">
        <v>1.2748238923523831E-9</v>
      </c>
      <c r="AG124" s="64">
        <v>1.4640555638735678E-9</v>
      </c>
      <c r="AH124" s="64">
        <v>1.6532872353943329E-9</v>
      </c>
      <c r="AI124" s="42"/>
      <c r="AJ124" s="42"/>
      <c r="AK124" s="42"/>
      <c r="AL124" s="42"/>
    </row>
    <row r="125" spans="1:38" x14ac:dyDescent="0.25">
      <c r="A125" s="42"/>
      <c r="B125" s="20" t="s">
        <v>70</v>
      </c>
      <c r="C125" s="64">
        <v>3.2572746405768264E-9</v>
      </c>
      <c r="D125" s="64">
        <v>2.7478430617192166E-9</v>
      </c>
      <c r="E125" s="64">
        <v>2.3155980857181675E-9</v>
      </c>
      <c r="F125" s="64">
        <v>2.0068516742891678E-9</v>
      </c>
      <c r="G125" s="64">
        <v>1.7289799040027939E-9</v>
      </c>
      <c r="H125" s="64">
        <v>1.5082262198310463E-9</v>
      </c>
      <c r="I125" s="64">
        <v>1.2627728227450385E-9</v>
      </c>
      <c r="J125" s="64">
        <v>1.0543689950303703E-9</v>
      </c>
      <c r="K125" s="64">
        <v>8.6757741611567927E-10</v>
      </c>
      <c r="L125" s="64">
        <v>6.8232956925823014E-10</v>
      </c>
      <c r="M125" s="64">
        <v>5.4030622000093563E-10</v>
      </c>
      <c r="N125" s="64">
        <v>4.4459483245790853E-10</v>
      </c>
      <c r="O125" s="64">
        <v>3.5814583725774885E-10</v>
      </c>
      <c r="P125" s="64">
        <v>3.1183387554337644E-10</v>
      </c>
      <c r="Q125" s="64">
        <v>2.9330909085766658E-10</v>
      </c>
      <c r="R125" s="64">
        <v>2.8559043057187524E-10</v>
      </c>
      <c r="S125" s="64">
        <v>2.9022162674333898E-10</v>
      </c>
      <c r="T125" s="64">
        <v>3.0102775114336777E-10</v>
      </c>
      <c r="U125" s="64">
        <v>3.2109626788624385E-10</v>
      </c>
      <c r="V125" s="64">
        <v>3.5042717697197255E-10</v>
      </c>
      <c r="W125" s="64">
        <v>3.9210794251496637E-10</v>
      </c>
      <c r="X125" s="64">
        <v>4.5540095685787217E-10</v>
      </c>
      <c r="Y125" s="64">
        <v>5.2023770325799947E-10</v>
      </c>
      <c r="Z125" s="64">
        <v>5.8816191377241435E-10</v>
      </c>
      <c r="AA125" s="64">
        <v>6.6226105251544411E-10</v>
      </c>
      <c r="AB125" s="64">
        <v>7.8267215297276119E-10</v>
      </c>
      <c r="AC125" s="64">
        <v>9.3858909074437657E-10</v>
      </c>
      <c r="AD125" s="64">
        <v>1.1670614352019812E-9</v>
      </c>
      <c r="AE125" s="64">
        <v>1.5082262198310463E-9</v>
      </c>
      <c r="AF125" s="64">
        <v>1.9759770331461937E-9</v>
      </c>
      <c r="AG125" s="64">
        <v>2.26928612400403E-9</v>
      </c>
      <c r="AH125" s="64">
        <v>2.5625952148612162E-9</v>
      </c>
      <c r="AI125" s="42"/>
      <c r="AJ125" s="42"/>
      <c r="AK125" s="42"/>
      <c r="AL125" s="42"/>
    </row>
    <row r="126" spans="1:38" x14ac:dyDescent="0.25">
      <c r="A126" s="42"/>
      <c r="B126" s="20" t="s">
        <v>70</v>
      </c>
      <c r="C126" s="64">
        <v>5.0487756928940808E-9</v>
      </c>
      <c r="D126" s="64">
        <v>4.2591567456647859E-9</v>
      </c>
      <c r="E126" s="64">
        <v>3.5891770328631596E-9</v>
      </c>
      <c r="F126" s="64">
        <v>3.1106200951482104E-9</v>
      </c>
      <c r="G126" s="64">
        <v>2.6799188512043307E-9</v>
      </c>
      <c r="H126" s="64">
        <v>2.3377506407381219E-9</v>
      </c>
      <c r="I126" s="64">
        <v>1.9572978752548097E-9</v>
      </c>
      <c r="J126" s="64">
        <v>1.6342719422970741E-9</v>
      </c>
      <c r="K126" s="64">
        <v>1.344744994979303E-9</v>
      </c>
      <c r="L126" s="64">
        <v>1.0576108323502567E-9</v>
      </c>
      <c r="M126" s="64">
        <v>8.3747464100145029E-10</v>
      </c>
      <c r="N126" s="64">
        <v>6.8912199030975822E-10</v>
      </c>
      <c r="O126" s="64">
        <v>5.551260477495107E-10</v>
      </c>
      <c r="P126" s="64">
        <v>4.8334250709223352E-10</v>
      </c>
      <c r="Q126" s="64">
        <v>4.5462909082938323E-10</v>
      </c>
      <c r="R126" s="64">
        <v>4.4266516738640666E-10</v>
      </c>
      <c r="S126" s="64">
        <v>4.4984352145217542E-10</v>
      </c>
      <c r="T126" s="64">
        <v>4.6659301427222006E-10</v>
      </c>
      <c r="U126" s="64">
        <v>4.9769921522367798E-10</v>
      </c>
      <c r="V126" s="64">
        <v>5.431621243065575E-10</v>
      </c>
      <c r="W126" s="64">
        <v>6.0776731089819786E-10</v>
      </c>
      <c r="X126" s="64">
        <v>7.0587148312970189E-10</v>
      </c>
      <c r="Y126" s="64">
        <v>8.0636844004989921E-10</v>
      </c>
      <c r="Z126" s="64">
        <v>9.1165096634724231E-10</v>
      </c>
      <c r="AA126" s="64">
        <v>1.0265046313989385E-9</v>
      </c>
      <c r="AB126" s="64">
        <v>1.2131418371077799E-9</v>
      </c>
      <c r="AC126" s="64">
        <v>1.4548130906537837E-9</v>
      </c>
      <c r="AD126" s="64">
        <v>1.8089452245630708E-9</v>
      </c>
      <c r="AE126" s="64">
        <v>2.3377506407381219E-9</v>
      </c>
      <c r="AF126" s="64">
        <v>3.0627644013766002E-9</v>
      </c>
      <c r="AG126" s="64">
        <v>3.5173934922062466E-9</v>
      </c>
      <c r="AH126" s="64">
        <v>3.9720225830348852E-9</v>
      </c>
      <c r="AI126" s="42"/>
      <c r="AJ126" s="42"/>
      <c r="AK126" s="42"/>
      <c r="AL126" s="42"/>
    </row>
    <row r="127" spans="1:38" x14ac:dyDescent="0.25">
      <c r="A127" s="42"/>
      <c r="B127" s="42"/>
      <c r="C127" s="42"/>
      <c r="D127" s="42"/>
      <c r="E127" s="42"/>
      <c r="F127" s="42"/>
      <c r="G127" s="42"/>
      <c r="H127" s="42"/>
      <c r="I127" s="42"/>
      <c r="J127" s="42"/>
      <c r="K127" s="42"/>
      <c r="L127" s="42"/>
      <c r="M127" s="42"/>
      <c r="N127" s="42"/>
      <c r="O127" s="42"/>
      <c r="P127" s="42"/>
      <c r="Q127" s="42"/>
      <c r="R127" s="42"/>
      <c r="S127" s="42"/>
      <c r="T127" s="42"/>
      <c r="U127" s="42"/>
      <c r="V127" s="42"/>
      <c r="W127" s="42"/>
      <c r="X127" s="42"/>
      <c r="Y127" s="42"/>
      <c r="Z127" s="42"/>
      <c r="AA127" s="42"/>
      <c r="AB127" s="42"/>
      <c r="AC127" s="42"/>
      <c r="AD127" s="42"/>
      <c r="AE127" s="42"/>
      <c r="AF127" s="42"/>
      <c r="AG127" s="42"/>
      <c r="AH127" s="42"/>
      <c r="AI127" s="42"/>
      <c r="AJ127" s="42"/>
      <c r="AK127" s="42"/>
      <c r="AL127" s="42"/>
    </row>
    <row r="128" spans="1:38" x14ac:dyDescent="0.25">
      <c r="A128" s="42"/>
      <c r="B128" s="142" t="s">
        <v>75</v>
      </c>
      <c r="C128" s="142"/>
      <c r="D128" s="142"/>
      <c r="E128" s="142"/>
      <c r="F128" s="142"/>
      <c r="G128" s="142"/>
      <c r="H128" s="42"/>
      <c r="I128" s="42"/>
      <c r="J128" s="42"/>
      <c r="K128" s="42"/>
      <c r="L128" s="42"/>
      <c r="M128" s="42"/>
      <c r="N128" s="42"/>
      <c r="O128" s="42"/>
      <c r="P128" s="42"/>
      <c r="Q128" s="42"/>
      <c r="R128" s="42"/>
      <c r="S128" s="42"/>
      <c r="T128" s="42"/>
      <c r="U128" s="42"/>
      <c r="V128" s="42"/>
      <c r="W128" s="42"/>
      <c r="X128" s="42"/>
      <c r="Y128" s="42"/>
      <c r="Z128" s="42"/>
      <c r="AA128" s="42"/>
      <c r="AB128" s="42"/>
      <c r="AC128" s="42"/>
      <c r="AD128" s="42"/>
      <c r="AE128" s="42"/>
      <c r="AF128" s="42"/>
      <c r="AG128" s="42"/>
      <c r="AH128" s="42"/>
      <c r="AI128" s="42"/>
      <c r="AJ128" s="42"/>
      <c r="AK128" s="42"/>
      <c r="AL128" s="42"/>
    </row>
    <row r="129" spans="1:38" x14ac:dyDescent="0.25">
      <c r="A129" s="42"/>
      <c r="B129" s="42"/>
      <c r="C129" s="42"/>
      <c r="D129" s="42"/>
      <c r="E129" s="42"/>
      <c r="F129" s="42"/>
      <c r="G129" s="42"/>
      <c r="H129" s="42"/>
      <c r="I129" s="42"/>
      <c r="J129" s="42"/>
      <c r="K129" s="42"/>
      <c r="L129" s="42"/>
      <c r="M129" s="42"/>
      <c r="N129" s="42"/>
      <c r="O129" s="42"/>
      <c r="P129" s="42"/>
      <c r="Q129" s="42"/>
      <c r="R129" s="42"/>
      <c r="S129" s="42"/>
      <c r="T129" s="42"/>
      <c r="U129" s="42"/>
      <c r="V129" s="42"/>
      <c r="W129" s="42"/>
      <c r="X129" s="42"/>
      <c r="Y129" s="42"/>
      <c r="Z129" s="42"/>
      <c r="AA129" s="42"/>
      <c r="AB129" s="42"/>
      <c r="AC129" s="42"/>
      <c r="AD129" s="42"/>
      <c r="AE129" s="42"/>
      <c r="AF129" s="42"/>
      <c r="AG129" s="42"/>
      <c r="AH129" s="42"/>
      <c r="AI129" s="42"/>
      <c r="AJ129" s="42"/>
      <c r="AK129" s="42"/>
      <c r="AL129" s="42"/>
    </row>
    <row r="130" spans="1:38" x14ac:dyDescent="0.25">
      <c r="A130" s="42"/>
      <c r="B130" s="149" t="str">
        <f>SUBSTITUTE(SUBSTITUTE(SUBSTITUTE("AbrasionVolumePerUnitEnergy=("&amp;C122&amp;";"&amp;D122&amp;";"&amp;E122&amp;";"&amp;F122&amp;";"&amp;G122&amp;";"&amp;H122&amp;";"&amp;I122&amp;";"&amp;J122&amp;";"&amp;K122&amp;";"&amp;L122&amp;";"&amp;M122&amp;";"&amp;N122&amp;";"&amp;O122&amp;";"&amp;P122&amp;";"&amp;Q122&amp;";"&amp;R122&amp;";"&amp;S122&amp;";"&amp;T122&amp;";"&amp;U122&amp;";"&amp;V122&amp;";"&amp;W122&amp;";"&amp;X122&amp;";"&amp;Y122&amp;";"&amp;Z122&amp;";"&amp;AA122&amp;";"&amp;AB122&amp;";"&amp;AC122&amp;";"&amp;AD122&amp;";"&amp;AE122&amp;";"&amp;AF122&amp;";"&amp;AG122&amp;";"&amp;AH122&amp;")",",","."),";",","),"E-0","E-")</f>
        <v>AbrasionVolumePerUnitEnergy=(8.7470031635778E-10,7.37898845079176E-10,6.2182486944867E-10,5.38914886855538E-10,4.64295902521646E-10,4.05015264967553E-10,3.39101828806026E-10,2.83137590555636E-10,2.32977051086752E-10,1.8323106153086E-10,1.45092469538031E-10,1.1939037493415E-10,9.61755798080625E-11,8.37390824190867E-11,7.87644834635068E-11,7.66917338986607E-11,7.79353836375654E-11,8.08372330283288E-11,8.62263818968799E-11,9.41028302432204E-11,1.05295677893314E-10,1.22292224324896E-10,1.39703320669464E-10,1.57943516839962E-10,1.77841912662333E-10,2.10176805873656E-10,2.5204634708318E-10,3.13399734202137E-10,4.05015264967553E-10,5.30623888596205E-10,6.09388372059758E-10,6.88152855523135E-10)</v>
      </c>
      <c r="C130" s="149"/>
      <c r="D130" s="149"/>
      <c r="E130" s="149"/>
      <c r="F130" s="149"/>
      <c r="G130" s="149"/>
      <c r="H130" s="149"/>
      <c r="I130" s="149"/>
      <c r="J130" s="149"/>
      <c r="K130" s="149"/>
      <c r="L130" s="149"/>
      <c r="M130" s="149"/>
      <c r="N130" s="149"/>
      <c r="O130" s="149"/>
      <c r="P130" s="149"/>
      <c r="Q130" s="149"/>
      <c r="R130" s="149"/>
      <c r="S130" s="149"/>
      <c r="T130" s="149"/>
      <c r="U130" s="149"/>
      <c r="V130" s="149"/>
      <c r="W130" s="149"/>
      <c r="X130" s="149"/>
      <c r="Y130" s="149"/>
      <c r="Z130" s="149"/>
      <c r="AA130" s="149"/>
      <c r="AB130" s="149"/>
      <c r="AC130" s="149"/>
      <c r="AD130" s="149"/>
      <c r="AE130" s="149"/>
      <c r="AF130" s="149"/>
      <c r="AG130" s="149"/>
      <c r="AH130" s="149"/>
      <c r="AI130" s="149"/>
      <c r="AJ130" s="149"/>
      <c r="AK130" s="149"/>
      <c r="AL130" s="42"/>
    </row>
    <row r="131" spans="1:38" x14ac:dyDescent="0.25">
      <c r="A131" s="42"/>
      <c r="B131" s="149" t="str">
        <f t="shared" ref="B131:B134" si="80">SUBSTITUTE(SUBSTITUTE(SUBSTITUTE("AbrasionVolumePerUnitEnergy=("&amp;C123&amp;";"&amp;D123&amp;";"&amp;E123&amp;";"&amp;F123&amp;";"&amp;G123&amp;";"&amp;H123&amp;";"&amp;I123&amp;";"&amp;J123&amp;";"&amp;K123&amp;";"&amp;L123&amp;";"&amp;M123&amp;";"&amp;N123&amp;";"&amp;O123&amp;";"&amp;P123&amp;";"&amp;Q123&amp;";"&amp;R123&amp;";"&amp;S123&amp;";"&amp;T123&amp;";"&amp;U123&amp;";"&amp;V123&amp;";"&amp;W123&amp;";"&amp;X123&amp;";"&amp;Y123&amp;";"&amp;Z123&amp;";"&amp;AA123&amp;";"&amp;AB123&amp;";"&amp;AC123&amp;";"&amp;AD123&amp;";"&amp;AE123&amp;";"&amp;AF123&amp;";"&amp;AG123&amp;";"&amp;AH123&amp;")",",","."),";",","),"E-0","E-")</f>
        <v>AbrasionVolumePerUnitEnergy=(1.35578549035456E-9,1.14374320987272E-9,9.63828547645439E-10,8.35318074626084E-10,7.19658648908551E-10,6.27773660699707E-10,5.2560783464934E-10,4.38863265361236E-10,3.61114429184466E-10,2.84008145372833E-10,2.24893327783948E-10,1.85055081147933E-10,1.49072148702497E-10,1.29795577749584E-10,1.22084949368436E-10,1.18872187542924E-10,1.20799844638226E-10,1.2529771119391E-10,1.33650891940164E-10,1.45859386876992E-10,1.63208300734637E-10,1.89552947703589E-10,2.16540147037669E-10,2.44812451101941E-10,2.75654964626616E-10,3.25774049104167E-10,3.90671837978929E-10,4.85769588013312E-10,6.27773660699707E-10,8.22467027324118E-10,9.44551976692624E-10,1.06663692606086E-9)</v>
      </c>
      <c r="C131" s="149"/>
      <c r="D131" s="149"/>
      <c r="E131" s="149"/>
      <c r="F131" s="149"/>
      <c r="G131" s="149"/>
      <c r="H131" s="149"/>
      <c r="I131" s="149"/>
      <c r="J131" s="149"/>
      <c r="K131" s="149"/>
      <c r="L131" s="149"/>
      <c r="M131" s="149"/>
      <c r="N131" s="149"/>
      <c r="O131" s="149"/>
      <c r="P131" s="149"/>
      <c r="Q131" s="149"/>
      <c r="R131" s="149"/>
      <c r="S131" s="149"/>
      <c r="T131" s="149"/>
      <c r="U131" s="149"/>
      <c r="V131" s="149"/>
      <c r="W131" s="149"/>
      <c r="X131" s="149"/>
      <c r="Y131" s="149"/>
      <c r="Z131" s="149"/>
      <c r="AA131" s="149"/>
      <c r="AB131" s="149"/>
      <c r="AC131" s="149"/>
      <c r="AD131" s="149"/>
      <c r="AE131" s="149"/>
      <c r="AF131" s="149"/>
      <c r="AG131" s="149"/>
      <c r="AH131" s="149"/>
      <c r="AI131" s="149"/>
      <c r="AJ131" s="149"/>
      <c r="AK131" s="149"/>
      <c r="AL131" s="42"/>
    </row>
    <row r="132" spans="1:38" x14ac:dyDescent="0.25">
      <c r="A132" s="42"/>
      <c r="B132" s="149" t="str">
        <f t="shared" si="80"/>
        <v>AbrasionVolumePerUnitEnergy=(2.10146751004957E-9,1.77280197530272E-9,1.49393424885043E-9,1.29474301567043E-9,1.11547090580825E-9,9.73049174084546E-10,8.14692143706476E-10,6.80238061309916E-10,5.59727365235922E-10,4.4021262532789E-10,3.4858465806512E-10,2.86835375779296E-10,2.3106183048887E-10,2.01183145511856E-10,1.89231671521075E-10,1.84251890691532E-10,1.87239759189251E-10,1.9421145235056E-10,2.07158882507254E-10,2.26082049659337E-10,2.52972866138688E-10,2.93807068940563E-10,3.35637227908387E-10,3.79459299208009E-10,4.27265195171254E-10,5.04949776111459E-10,6.0554134886734E-10,7.52942861420633E-10,9.73049174084546E-10,1.27482389235238E-9,1.46405556387357E-9,1.65328723539433E-9)</v>
      </c>
      <c r="C132" s="149"/>
      <c r="D132" s="149"/>
      <c r="E132" s="149"/>
      <c r="F132" s="149"/>
      <c r="G132" s="149"/>
      <c r="H132" s="149"/>
      <c r="I132" s="149"/>
      <c r="J132" s="149"/>
      <c r="K132" s="149"/>
      <c r="L132" s="149"/>
      <c r="M132" s="149"/>
      <c r="N132" s="149"/>
      <c r="O132" s="149"/>
      <c r="P132" s="149"/>
      <c r="Q132" s="149"/>
      <c r="R132" s="149"/>
      <c r="S132" s="149"/>
      <c r="T132" s="149"/>
      <c r="U132" s="149"/>
      <c r="V132" s="149"/>
      <c r="W132" s="149"/>
      <c r="X132" s="149"/>
      <c r="Y132" s="149"/>
      <c r="Z132" s="149"/>
      <c r="AA132" s="149"/>
      <c r="AB132" s="149"/>
      <c r="AC132" s="149"/>
      <c r="AD132" s="149"/>
      <c r="AE132" s="149"/>
      <c r="AF132" s="149"/>
      <c r="AG132" s="149"/>
      <c r="AH132" s="149"/>
      <c r="AI132" s="149"/>
      <c r="AJ132" s="149"/>
      <c r="AK132" s="149"/>
      <c r="AL132" s="42"/>
    </row>
    <row r="133" spans="1:38" x14ac:dyDescent="0.25">
      <c r="A133" s="42"/>
      <c r="B133" s="149" t="str">
        <f t="shared" si="80"/>
        <v>AbrasionVolumePerUnitEnergy=(3.25727464057683E-9,2.74784306171922E-9,2.31559808571817E-9,2.00685167428917E-9,1.72897990400279E-9,1.50822621983105E-9,1.26277282274504E-9,1.05436899503037E-9,8.67577416115679E-10,6.8232956925823E-10,5.40306220000936E-10,4.44594832457909E-10,3.58145837257749E-10,3.11833875543376E-10,2.93309090857667E-10,2.85590430571875E-10,2.90221626743339E-10,3.01027751143368E-10,3.21096267886244E-10,3.50427176971973E-10,3.92107942514966E-10,4.55400956857872E-10,5.20237703257999E-10,5.88161913772414E-10,6.62261052515444E-10,7.82672152972761E-10,9.38589090744377E-10,1.16706143520198E-9,1.50822621983105E-9,1.97597703314619E-9,2.26928612400403E-9,2.56259521486122E-9)</v>
      </c>
      <c r="C133" s="149"/>
      <c r="D133" s="149"/>
      <c r="E133" s="149"/>
      <c r="F133" s="149"/>
      <c r="G133" s="149"/>
      <c r="H133" s="149"/>
      <c r="I133" s="149"/>
      <c r="J133" s="149"/>
      <c r="K133" s="149"/>
      <c r="L133" s="149"/>
      <c r="M133" s="149"/>
      <c r="N133" s="149"/>
      <c r="O133" s="149"/>
      <c r="P133" s="149"/>
      <c r="Q133" s="149"/>
      <c r="R133" s="149"/>
      <c r="S133" s="149"/>
      <c r="T133" s="149"/>
      <c r="U133" s="149"/>
      <c r="V133" s="149"/>
      <c r="W133" s="149"/>
      <c r="X133" s="149"/>
      <c r="Y133" s="149"/>
      <c r="Z133" s="149"/>
      <c r="AA133" s="149"/>
      <c r="AB133" s="149"/>
      <c r="AC133" s="149"/>
      <c r="AD133" s="149"/>
      <c r="AE133" s="149"/>
      <c r="AF133" s="149"/>
      <c r="AG133" s="149"/>
      <c r="AH133" s="149"/>
      <c r="AI133" s="149"/>
      <c r="AJ133" s="149"/>
      <c r="AK133" s="149"/>
      <c r="AL133" s="42"/>
    </row>
    <row r="134" spans="1:38" x14ac:dyDescent="0.25">
      <c r="A134" s="42"/>
      <c r="B134" s="149" t="str">
        <f t="shared" si="80"/>
        <v>AbrasionVolumePerUnitEnergy=(5.04877569289408E-9,4.25915674566479E-9,3.58917703286316E-9,3.11062009514821E-9,2.67991885120433E-9,2.33775064073812E-9,1.95729787525481E-9,1.63427194229707E-9,1.3447449949793E-9,1.05761083235026E-9,8.3747464100145E-10,6.89121990309758E-10,5.55126047749511E-10,4.83342507092234E-10,4.54629090829383E-10,4.42665167386407E-10,4.49843521452175E-10,4.6659301427222E-10,4.97699215223678E-10,5.43162124306558E-10,6.07767310898198E-10,7.05871483129702E-10,8.06368440049899E-10,9.11650966347242E-10,1.02650463139894E-9,1.21314183710778E-9,1.45481309065378E-9,1.80894522456307E-9,2.33775064073812E-9,3.0627644013766E-9,3.51739349220625E-9,3.97202258303489E-9)</v>
      </c>
      <c r="C134" s="149"/>
      <c r="D134" s="149"/>
      <c r="E134" s="149"/>
      <c r="F134" s="149"/>
      <c r="G134" s="149"/>
      <c r="H134" s="149"/>
      <c r="I134" s="149"/>
      <c r="J134" s="149"/>
      <c r="K134" s="149"/>
      <c r="L134" s="149"/>
      <c r="M134" s="149"/>
      <c r="N134" s="149"/>
      <c r="O134" s="149"/>
      <c r="P134" s="149"/>
      <c r="Q134" s="149"/>
      <c r="R134" s="149"/>
      <c r="S134" s="149"/>
      <c r="T134" s="149"/>
      <c r="U134" s="149"/>
      <c r="V134" s="149"/>
      <c r="W134" s="149"/>
      <c r="X134" s="149"/>
      <c r="Y134" s="149"/>
      <c r="Z134" s="149"/>
      <c r="AA134" s="149"/>
      <c r="AB134" s="149"/>
      <c r="AC134" s="149"/>
      <c r="AD134" s="149"/>
      <c r="AE134" s="149"/>
      <c r="AF134" s="149"/>
      <c r="AG134" s="149"/>
      <c r="AH134" s="149"/>
      <c r="AI134" s="149"/>
      <c r="AJ134" s="149"/>
      <c r="AK134" s="149"/>
      <c r="AL134" s="42"/>
    </row>
    <row r="135" spans="1:38" x14ac:dyDescent="0.25">
      <c r="A135" s="42"/>
      <c r="B135" s="42"/>
      <c r="C135" s="42"/>
      <c r="D135" s="42"/>
      <c r="E135" s="42"/>
      <c r="F135" s="42"/>
      <c r="G135" s="42"/>
      <c r="H135" s="42"/>
      <c r="I135" s="42"/>
      <c r="J135" s="42"/>
      <c r="K135" s="42"/>
      <c r="L135" s="42"/>
      <c r="M135" s="42"/>
      <c r="N135" s="42"/>
      <c r="O135" s="42"/>
      <c r="P135" s="42"/>
      <c r="Q135" s="42"/>
      <c r="R135" s="42"/>
      <c r="S135" s="42"/>
      <c r="T135" s="42"/>
      <c r="U135" s="42"/>
      <c r="V135" s="42"/>
      <c r="W135" s="42"/>
      <c r="X135" s="42"/>
      <c r="Y135" s="42"/>
      <c r="Z135" s="42"/>
      <c r="AA135" s="42"/>
      <c r="AB135" s="42"/>
      <c r="AC135" s="42"/>
      <c r="AD135" s="42"/>
      <c r="AE135" s="42"/>
      <c r="AF135" s="42"/>
      <c r="AG135" s="42"/>
      <c r="AH135" s="42"/>
      <c r="AI135" s="42"/>
      <c r="AJ135" s="42"/>
      <c r="AK135" s="42"/>
      <c r="AL135" s="42"/>
    </row>
    <row r="136" spans="1:38" x14ac:dyDescent="0.25">
      <c r="A136" s="42"/>
      <c r="B136" s="42"/>
      <c r="C136" s="42"/>
      <c r="D136" s="42"/>
      <c r="E136" s="42"/>
      <c r="F136" s="42"/>
      <c r="G136" s="42"/>
      <c r="H136" s="42"/>
      <c r="I136" s="42"/>
      <c r="J136" s="42"/>
      <c r="K136" s="42"/>
      <c r="L136" s="42"/>
      <c r="M136" s="42"/>
      <c r="N136" s="42"/>
      <c r="O136" s="42"/>
      <c r="P136" s="42"/>
      <c r="Q136" s="42"/>
      <c r="R136" s="42"/>
      <c r="S136" s="42"/>
      <c r="T136" s="42"/>
      <c r="U136" s="42"/>
      <c r="V136" s="42"/>
      <c r="W136" s="42"/>
      <c r="X136" s="42"/>
      <c r="Y136" s="42"/>
      <c r="Z136" s="42"/>
      <c r="AA136" s="42"/>
      <c r="AB136" s="42"/>
      <c r="AC136" s="42"/>
      <c r="AD136" s="42"/>
      <c r="AE136" s="42"/>
      <c r="AF136" s="42"/>
      <c r="AG136" s="42"/>
      <c r="AH136" s="42"/>
      <c r="AI136" s="42"/>
      <c r="AJ136" s="42"/>
      <c r="AK136" s="42"/>
      <c r="AL136" s="42"/>
    </row>
    <row r="137" spans="1:38" x14ac:dyDescent="0.25">
      <c r="E137" s="97"/>
    </row>
  </sheetData>
  <mergeCells count="88">
    <mergeCell ref="B132:AK132"/>
    <mergeCell ref="B133:AK133"/>
    <mergeCell ref="B134:AK134"/>
    <mergeCell ref="B110:D110"/>
    <mergeCell ref="B117:C117"/>
    <mergeCell ref="B119:G119"/>
    <mergeCell ref="B128:G128"/>
    <mergeCell ref="B130:AK130"/>
    <mergeCell ref="B131:AK131"/>
    <mergeCell ref="B90:G90"/>
    <mergeCell ref="B92:AK92"/>
    <mergeCell ref="B94:AK94"/>
    <mergeCell ref="B98:G98"/>
    <mergeCell ref="B105:C105"/>
    <mergeCell ref="G105:N105"/>
    <mergeCell ref="AT80:AU80"/>
    <mergeCell ref="AT81:AU81"/>
    <mergeCell ref="AT82:AU82"/>
    <mergeCell ref="B85:E85"/>
    <mergeCell ref="G85:O85"/>
    <mergeCell ref="B88:C88"/>
    <mergeCell ref="G57:I57"/>
    <mergeCell ref="N57:P57"/>
    <mergeCell ref="AO61:AP61"/>
    <mergeCell ref="AO64:AR64"/>
    <mergeCell ref="AS64:AV64"/>
    <mergeCell ref="AO76:AQ76"/>
    <mergeCell ref="AU76:AV76"/>
    <mergeCell ref="AU51:AV51"/>
    <mergeCell ref="AS54:AT54"/>
    <mergeCell ref="AO55:AP55"/>
    <mergeCell ref="AS55:AT55"/>
    <mergeCell ref="AU42:AV42"/>
    <mergeCell ref="AO43:AP43"/>
    <mergeCell ref="AS45:AT45"/>
    <mergeCell ref="B56:C56"/>
    <mergeCell ref="AS56:AT56"/>
    <mergeCell ref="AS47:AT47"/>
    <mergeCell ref="B49:C49"/>
    <mergeCell ref="R49:T49"/>
    <mergeCell ref="B50:C50"/>
    <mergeCell ref="W50:X50"/>
    <mergeCell ref="B51:C51"/>
    <mergeCell ref="W51:X51"/>
    <mergeCell ref="B46:C46"/>
    <mergeCell ref="AS46:AT46"/>
    <mergeCell ref="J42:K42"/>
    <mergeCell ref="N42:O42"/>
    <mergeCell ref="AS36:AT36"/>
    <mergeCell ref="AS37:AT37"/>
    <mergeCell ref="D38:E38"/>
    <mergeCell ref="F38:G38"/>
    <mergeCell ref="S38:U38"/>
    <mergeCell ref="AO38:AQ38"/>
    <mergeCell ref="AS38:AT38"/>
    <mergeCell ref="B30:E30"/>
    <mergeCell ref="B31:E31"/>
    <mergeCell ref="B35:C35"/>
    <mergeCell ref="R35:S35"/>
    <mergeCell ref="U35:V35"/>
    <mergeCell ref="AN35:AO35"/>
    <mergeCell ref="AA24:AC24"/>
    <mergeCell ref="AB27:AC27"/>
    <mergeCell ref="K28:N28"/>
    <mergeCell ref="AB28:AC28"/>
    <mergeCell ref="B29:E29"/>
    <mergeCell ref="AA29:AC29"/>
    <mergeCell ref="C17:D17"/>
    <mergeCell ref="K17:L17"/>
    <mergeCell ref="R18:S18"/>
    <mergeCell ref="AB19:AD19"/>
    <mergeCell ref="AB22:AC22"/>
    <mergeCell ref="AB23:AC23"/>
    <mergeCell ref="AA16:AC16"/>
    <mergeCell ref="B3:C3"/>
    <mergeCell ref="J3:K3"/>
    <mergeCell ref="R3:S3"/>
    <mergeCell ref="AA3:AB3"/>
    <mergeCell ref="C6:D6"/>
    <mergeCell ref="K6:L6"/>
    <mergeCell ref="S6:T6"/>
    <mergeCell ref="V6:W6"/>
    <mergeCell ref="AB6:AD6"/>
    <mergeCell ref="AB9:AC9"/>
    <mergeCell ref="AB10:AC10"/>
    <mergeCell ref="AA11:AC11"/>
    <mergeCell ref="AB14:AC14"/>
    <mergeCell ref="AB15:AC15"/>
  </mergeCells>
  <conditionalFormatting sqref="AD11:BI11 AD16:BI16 AD24:BI24 AD29:BI29">
    <cfRule type="cellIs" dxfId="6" priority="1" operator="notEqual">
      <formula>0</formula>
    </cfRule>
  </conditionalFormatting>
  <pageMargins left="0.7" right="0.7" top="0.75" bottom="0.75" header="0.3" footer="0.3"/>
  <pageSetup paperSize="9" orientation="portrait" r:id="rId1"/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CFF8C3-1E3B-4ED2-A4E9-3DAB08C2408C}">
  <dimension ref="A1:CB137"/>
  <sheetViews>
    <sheetView tabSelected="1" zoomScaleNormal="100" workbookViewId="0"/>
  </sheetViews>
  <sheetFormatPr baseColWidth="10" defaultColWidth="11.7109375" defaultRowHeight="15" x14ac:dyDescent="0.25"/>
  <cols>
    <col min="1" max="1" width="11.7109375" style="5"/>
    <col min="2" max="2" width="14.140625" style="5" bestFit="1" customWidth="1"/>
    <col min="3" max="3" width="12.85546875" style="5" bestFit="1" customWidth="1"/>
    <col min="4" max="16384" width="11.7109375" style="5"/>
  </cols>
  <sheetData>
    <row r="1" spans="1:80" x14ac:dyDescent="0.25">
      <c r="A1" s="1"/>
      <c r="B1" s="1"/>
      <c r="C1" s="1"/>
      <c r="D1" s="1"/>
      <c r="E1" s="1"/>
      <c r="F1" s="1"/>
      <c r="G1" s="1"/>
      <c r="H1" s="1"/>
      <c r="I1" s="2"/>
      <c r="J1" s="2"/>
      <c r="K1" s="2"/>
      <c r="L1" s="2"/>
      <c r="M1" s="2"/>
      <c r="N1" s="2"/>
      <c r="O1" s="2"/>
      <c r="P1" s="2"/>
      <c r="Q1" s="3"/>
      <c r="R1" s="3"/>
      <c r="S1" s="3"/>
      <c r="T1" s="3"/>
      <c r="U1" s="3"/>
      <c r="V1" s="3"/>
      <c r="W1" s="3"/>
      <c r="X1" s="3"/>
      <c r="Y1" s="3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</row>
    <row r="2" spans="1:80" ht="15.75" thickBot="1" x14ac:dyDescent="0.3">
      <c r="A2" s="1"/>
      <c r="B2" s="1"/>
      <c r="C2" s="1"/>
      <c r="D2" s="1"/>
      <c r="E2" s="1"/>
      <c r="F2" s="1"/>
      <c r="G2" s="1"/>
      <c r="H2" s="1"/>
      <c r="I2" s="2"/>
      <c r="J2" s="2"/>
      <c r="K2" s="2"/>
      <c r="L2" s="2"/>
      <c r="M2" s="2"/>
      <c r="N2" s="2"/>
      <c r="O2" s="2"/>
      <c r="P2" s="2"/>
      <c r="Q2" s="3"/>
      <c r="R2" s="3"/>
      <c r="S2" s="3"/>
      <c r="T2" s="3"/>
      <c r="U2" s="3"/>
      <c r="V2" s="3"/>
      <c r="W2" s="3"/>
      <c r="X2" s="3"/>
      <c r="Y2" s="3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</row>
    <row r="3" spans="1:80" ht="15.75" thickBot="1" x14ac:dyDescent="0.3">
      <c r="A3" s="1"/>
      <c r="B3" s="129" t="s">
        <v>0</v>
      </c>
      <c r="C3" s="130"/>
      <c r="D3" s="1"/>
      <c r="E3" s="1"/>
      <c r="F3" s="1"/>
      <c r="G3" s="1"/>
      <c r="H3" s="1"/>
      <c r="I3" s="2"/>
      <c r="J3" s="129" t="s">
        <v>18</v>
      </c>
      <c r="K3" s="130"/>
      <c r="L3" s="2"/>
      <c r="M3" s="2"/>
      <c r="N3" s="2"/>
      <c r="O3" s="2"/>
      <c r="P3" s="2"/>
      <c r="Q3" s="3"/>
      <c r="R3" s="129" t="s">
        <v>32</v>
      </c>
      <c r="S3" s="130"/>
      <c r="T3" s="3"/>
      <c r="U3" s="3"/>
      <c r="V3" s="3"/>
      <c r="W3" s="3"/>
      <c r="X3" s="3"/>
      <c r="Y3" s="3"/>
      <c r="Z3" s="4"/>
      <c r="AA3" s="129" t="s">
        <v>47</v>
      </c>
      <c r="AB3" s="130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</row>
    <row r="4" spans="1:80" x14ac:dyDescent="0.25">
      <c r="A4" s="1"/>
      <c r="B4" s="1"/>
      <c r="C4" s="1"/>
      <c r="D4" s="1"/>
      <c r="E4" s="1"/>
      <c r="F4" s="1"/>
      <c r="G4" s="1"/>
      <c r="H4" s="1"/>
      <c r="I4" s="2"/>
      <c r="J4" s="2"/>
      <c r="K4" s="2"/>
      <c r="L4" s="2"/>
      <c r="M4" s="2"/>
      <c r="N4" s="2"/>
      <c r="O4" s="2"/>
      <c r="P4" s="2"/>
      <c r="Q4" s="3"/>
      <c r="R4" s="3"/>
      <c r="S4" s="3"/>
      <c r="T4" s="3"/>
      <c r="U4" s="3"/>
      <c r="V4" s="3"/>
      <c r="W4" s="3"/>
      <c r="X4" s="3"/>
      <c r="Y4" s="3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</row>
    <row r="5" spans="1:80" ht="15.75" thickBot="1" x14ac:dyDescent="0.3">
      <c r="A5" s="1"/>
      <c r="B5" s="1"/>
      <c r="C5" s="1"/>
      <c r="D5" s="1"/>
      <c r="E5" s="1"/>
      <c r="F5" s="1"/>
      <c r="G5" s="1"/>
      <c r="H5" s="1"/>
      <c r="I5" s="2"/>
      <c r="J5" s="2"/>
      <c r="K5" s="2"/>
      <c r="L5" s="2"/>
      <c r="M5" s="2"/>
      <c r="N5" s="2"/>
      <c r="O5" s="2"/>
      <c r="P5" s="2"/>
      <c r="Q5" s="3"/>
      <c r="R5" s="3"/>
      <c r="S5" s="3"/>
      <c r="T5" s="3"/>
      <c r="U5" s="3"/>
      <c r="V5" s="3"/>
      <c r="W5" s="3"/>
      <c r="X5" s="3"/>
      <c r="Y5" s="3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</row>
    <row r="6" spans="1:80" ht="15.75" thickBot="1" x14ac:dyDescent="0.3">
      <c r="A6" s="1"/>
      <c r="B6" s="6" t="s">
        <v>1</v>
      </c>
      <c r="C6" s="126" t="s">
        <v>2</v>
      </c>
      <c r="D6" s="127"/>
      <c r="E6" s="1"/>
      <c r="F6" s="1"/>
      <c r="G6" s="1"/>
      <c r="H6" s="1"/>
      <c r="I6" s="2"/>
      <c r="J6" s="6" t="s">
        <v>1</v>
      </c>
      <c r="K6" s="126" t="s">
        <v>19</v>
      </c>
      <c r="L6" s="127"/>
      <c r="M6" s="2"/>
      <c r="N6" s="2"/>
      <c r="O6" s="2"/>
      <c r="P6" s="2"/>
      <c r="Q6" s="3"/>
      <c r="R6" s="6" t="s">
        <v>1</v>
      </c>
      <c r="S6" s="126" t="s">
        <v>33</v>
      </c>
      <c r="T6" s="127"/>
      <c r="U6" s="3"/>
      <c r="V6" s="132" t="s">
        <v>40</v>
      </c>
      <c r="W6" s="134"/>
      <c r="X6" s="3"/>
      <c r="Y6" s="3"/>
      <c r="Z6" s="4"/>
      <c r="AA6" s="6" t="s">
        <v>1</v>
      </c>
      <c r="AB6" s="126" t="s">
        <v>48</v>
      </c>
      <c r="AC6" s="131"/>
      <c r="AD6" s="127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</row>
    <row r="7" spans="1:80" x14ac:dyDescent="0.25">
      <c r="A7" s="1"/>
      <c r="B7" s="1"/>
      <c r="C7" s="1"/>
      <c r="D7" s="1"/>
      <c r="E7" s="1"/>
      <c r="F7" s="1"/>
      <c r="G7" s="1"/>
      <c r="H7" s="1"/>
      <c r="I7" s="2"/>
      <c r="J7" s="2"/>
      <c r="K7" s="2"/>
      <c r="L7" s="2"/>
      <c r="M7" s="2"/>
      <c r="N7" s="2"/>
      <c r="O7" s="2"/>
      <c r="P7" s="2"/>
      <c r="Q7" s="3"/>
      <c r="R7" s="3"/>
      <c r="S7" s="3"/>
      <c r="T7" s="3"/>
      <c r="U7" s="3"/>
      <c r="V7" s="3"/>
      <c r="W7" s="3"/>
      <c r="X7" s="3"/>
      <c r="Y7" s="3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</row>
    <row r="8" spans="1:80" x14ac:dyDescent="0.25">
      <c r="A8" s="1"/>
      <c r="B8" s="1"/>
      <c r="C8" s="7" t="s">
        <v>10</v>
      </c>
      <c r="D8" s="1"/>
      <c r="E8" s="8" t="s">
        <v>13</v>
      </c>
      <c r="F8" s="9" t="s">
        <v>11</v>
      </c>
      <c r="G8" s="1"/>
      <c r="H8" s="1"/>
      <c r="I8" s="2"/>
      <c r="J8" s="2"/>
      <c r="K8" s="7" t="s">
        <v>10</v>
      </c>
      <c r="L8" s="2"/>
      <c r="M8" s="8" t="s">
        <v>13</v>
      </c>
      <c r="N8" s="9" t="s">
        <v>11</v>
      </c>
      <c r="O8" s="2"/>
      <c r="P8" s="2"/>
      <c r="Q8" s="3"/>
      <c r="R8" s="3"/>
      <c r="S8" s="10" t="s">
        <v>35</v>
      </c>
      <c r="T8" s="11" t="s">
        <v>36</v>
      </c>
      <c r="U8" s="8" t="s">
        <v>34</v>
      </c>
      <c r="V8" s="12" t="s">
        <v>37</v>
      </c>
      <c r="W8" s="13" t="s">
        <v>38</v>
      </c>
      <c r="X8" s="14" t="s">
        <v>39</v>
      </c>
      <c r="Y8" s="3"/>
      <c r="Z8" s="4"/>
      <c r="AA8" s="4"/>
      <c r="AB8" s="4"/>
      <c r="AC8" s="4"/>
      <c r="AD8" s="39">
        <v>1</v>
      </c>
      <c r="AE8" s="39">
        <v>2</v>
      </c>
      <c r="AF8" s="39">
        <v>3</v>
      </c>
      <c r="AG8" s="39">
        <v>4</v>
      </c>
      <c r="AH8" s="39">
        <v>5</v>
      </c>
      <c r="AI8" s="39">
        <v>6</v>
      </c>
      <c r="AJ8" s="39">
        <v>7</v>
      </c>
      <c r="AK8" s="39">
        <v>8</v>
      </c>
      <c r="AL8" s="39">
        <v>9</v>
      </c>
      <c r="AM8" s="39">
        <v>10</v>
      </c>
      <c r="AN8" s="39">
        <v>11</v>
      </c>
      <c r="AO8" s="39">
        <v>12</v>
      </c>
      <c r="AP8" s="39">
        <v>13</v>
      </c>
      <c r="AQ8" s="39">
        <v>14</v>
      </c>
      <c r="AR8" s="39">
        <v>15</v>
      </c>
      <c r="AS8" s="39">
        <v>16</v>
      </c>
      <c r="AT8" s="39">
        <v>17</v>
      </c>
      <c r="AU8" s="39">
        <v>18</v>
      </c>
      <c r="AV8" s="39">
        <v>19</v>
      </c>
      <c r="AW8" s="39">
        <v>20</v>
      </c>
      <c r="AX8" s="39">
        <v>21</v>
      </c>
      <c r="AY8" s="39">
        <v>22</v>
      </c>
      <c r="AZ8" s="39">
        <v>23</v>
      </c>
      <c r="BA8" s="39">
        <v>24</v>
      </c>
      <c r="BB8" s="39">
        <v>25</v>
      </c>
      <c r="BC8" s="39">
        <v>26</v>
      </c>
      <c r="BD8" s="39">
        <v>27</v>
      </c>
      <c r="BE8" s="39">
        <v>28</v>
      </c>
      <c r="BF8" s="39">
        <v>29</v>
      </c>
      <c r="BG8" s="39">
        <v>30</v>
      </c>
      <c r="BH8" s="39">
        <v>31</v>
      </c>
      <c r="BI8" s="39">
        <v>32</v>
      </c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</row>
    <row r="9" spans="1:80" x14ac:dyDescent="0.25">
      <c r="A9" s="1"/>
      <c r="B9" s="20" t="s">
        <v>3</v>
      </c>
      <c r="C9" s="52">
        <v>3.2663000000000002</v>
      </c>
      <c r="D9" s="6" t="s">
        <v>12</v>
      </c>
      <c r="E9" s="15">
        <f t="shared" ref="E9:E15" si="0">C9/F9</f>
        <v>0.95951940307276518</v>
      </c>
      <c r="F9" s="53">
        <v>3.4041000000000001</v>
      </c>
      <c r="G9" s="39" t="s">
        <v>12</v>
      </c>
      <c r="H9" s="1"/>
      <c r="I9" s="2"/>
      <c r="J9" s="20" t="s">
        <v>3</v>
      </c>
      <c r="K9" s="54">
        <v>0.59</v>
      </c>
      <c r="L9" s="6" t="s">
        <v>12</v>
      </c>
      <c r="M9" s="15">
        <f>K9/N9</f>
        <v>0.71688942891859053</v>
      </c>
      <c r="N9" s="55">
        <v>0.82299999999999995</v>
      </c>
      <c r="O9" s="39" t="s">
        <v>12</v>
      </c>
      <c r="P9" s="2"/>
      <c r="Q9" s="3"/>
      <c r="R9" s="20" t="s">
        <v>3</v>
      </c>
      <c r="S9" s="56">
        <v>274</v>
      </c>
      <c r="T9" s="57">
        <v>0.7</v>
      </c>
      <c r="U9" s="56">
        <v>386</v>
      </c>
      <c r="V9" s="57">
        <v>1.1759999999999999</v>
      </c>
      <c r="W9" s="56">
        <v>680</v>
      </c>
      <c r="X9" s="57">
        <v>0.7</v>
      </c>
      <c r="Y9" s="3"/>
      <c r="Z9" s="4"/>
      <c r="AA9" s="16" t="s">
        <v>10</v>
      </c>
      <c r="AB9" s="132" t="s">
        <v>26</v>
      </c>
      <c r="AC9" s="134"/>
      <c r="AD9" s="57">
        <v>0.999</v>
      </c>
      <c r="AE9" s="57">
        <v>1</v>
      </c>
      <c r="AF9" s="57">
        <v>0.998</v>
      </c>
      <c r="AG9" s="57">
        <v>0.996</v>
      </c>
      <c r="AH9" s="57">
        <v>0.99399999999999999</v>
      </c>
      <c r="AI9" s="57">
        <v>0.99199999999999999</v>
      </c>
      <c r="AJ9" s="57">
        <v>0.99</v>
      </c>
      <c r="AK9" s="57">
        <v>0.98799999999999999</v>
      </c>
      <c r="AL9" s="57">
        <v>0.98699999999999999</v>
      </c>
      <c r="AM9" s="57">
        <v>0.98599999999999999</v>
      </c>
      <c r="AN9" s="57">
        <v>0.98599999999999999</v>
      </c>
      <c r="AO9" s="57">
        <v>0.98599999999999999</v>
      </c>
      <c r="AP9" s="57">
        <v>0.98499999999999999</v>
      </c>
      <c r="AQ9" s="57">
        <v>0.98499999999999999</v>
      </c>
      <c r="AR9" s="57">
        <v>0.98499999999999999</v>
      </c>
      <c r="AS9" s="57">
        <v>0.98499999999999999</v>
      </c>
      <c r="AT9" s="57">
        <v>0.98399999999999999</v>
      </c>
      <c r="AU9" s="57">
        <v>0.98399999999999999</v>
      </c>
      <c r="AV9" s="57">
        <v>0.98399999999999999</v>
      </c>
      <c r="AW9" s="57">
        <v>0.98299999999999998</v>
      </c>
      <c r="AX9" s="57">
        <v>0.98299999999999998</v>
      </c>
      <c r="AY9" s="57">
        <v>0.98199999999999998</v>
      </c>
      <c r="AZ9" s="57">
        <v>0.98099999999999998</v>
      </c>
      <c r="BA9" s="57">
        <v>0.98</v>
      </c>
      <c r="BB9" s="57">
        <v>0.97799999999999998</v>
      </c>
      <c r="BC9" s="57">
        <v>0.97599999999999998</v>
      </c>
      <c r="BD9" s="57">
        <v>0.97399999999999998</v>
      </c>
      <c r="BE9" s="57">
        <v>0.97</v>
      </c>
      <c r="BF9" s="57">
        <v>0.96</v>
      </c>
      <c r="BG9" s="57">
        <v>0.94</v>
      </c>
      <c r="BH9" s="57">
        <v>0.88</v>
      </c>
      <c r="BI9" s="57">
        <v>0.8</v>
      </c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</row>
    <row r="10" spans="1:80" x14ac:dyDescent="0.25">
      <c r="A10" s="1"/>
      <c r="B10" s="20" t="s">
        <v>4</v>
      </c>
      <c r="C10" s="52">
        <f>C9*1.0338</f>
        <v>3.3767009400000005</v>
      </c>
      <c r="D10" s="17">
        <f>C10/C9-1</f>
        <v>3.3800000000000052E-2</v>
      </c>
      <c r="E10" s="15">
        <f t="shared" si="0"/>
        <v>0.95951940307276518</v>
      </c>
      <c r="F10" s="53">
        <f>F9*1.0338</f>
        <v>3.5191585800000005</v>
      </c>
      <c r="G10" s="18">
        <f>F10/F9-1</f>
        <v>3.3800000000000052E-2</v>
      </c>
      <c r="H10" s="1"/>
      <c r="I10" s="2"/>
      <c r="J10" s="20" t="s">
        <v>4</v>
      </c>
      <c r="K10" s="54">
        <v>0.65500000000000003</v>
      </c>
      <c r="L10" s="17">
        <f>K10/K9-1</f>
        <v>0.11016949152542388</v>
      </c>
      <c r="M10" s="15">
        <f t="shared" ref="M10:M15" si="1">K10/N10</f>
        <v>0.75810185185185186</v>
      </c>
      <c r="N10" s="55">
        <v>0.86399999999999999</v>
      </c>
      <c r="O10" s="18">
        <f>N10/N9-1</f>
        <v>4.9817739975698716E-2</v>
      </c>
      <c r="P10" s="2"/>
      <c r="Q10" s="3"/>
      <c r="R10" s="20" t="s">
        <v>4</v>
      </c>
      <c r="S10" s="56">
        <v>270</v>
      </c>
      <c r="T10" s="57">
        <v>0.7</v>
      </c>
      <c r="U10" s="56">
        <v>380</v>
      </c>
      <c r="V10" s="57">
        <v>1.1759999999999999</v>
      </c>
      <c r="W10" s="56">
        <v>674</v>
      </c>
      <c r="X10" s="57">
        <v>0.7</v>
      </c>
      <c r="Y10" s="3"/>
      <c r="Z10" s="4"/>
      <c r="AA10" s="19" t="s">
        <v>11</v>
      </c>
      <c r="AB10" s="132" t="s">
        <v>26</v>
      </c>
      <c r="AC10" s="134"/>
      <c r="AD10" s="57">
        <v>0.999</v>
      </c>
      <c r="AE10" s="57">
        <v>1</v>
      </c>
      <c r="AF10" s="57">
        <v>0.998</v>
      </c>
      <c r="AG10" s="57">
        <v>0.996</v>
      </c>
      <c r="AH10" s="57">
        <v>0.99399999999999999</v>
      </c>
      <c r="AI10" s="57">
        <v>0.99199999999999999</v>
      </c>
      <c r="AJ10" s="57">
        <v>0.99</v>
      </c>
      <c r="AK10" s="57">
        <v>0.98799999999999999</v>
      </c>
      <c r="AL10" s="57">
        <v>0.98699999999999999</v>
      </c>
      <c r="AM10" s="57">
        <v>0.98599999999999999</v>
      </c>
      <c r="AN10" s="57">
        <v>0.98599999999999999</v>
      </c>
      <c r="AO10" s="57">
        <v>0.98599999999999999</v>
      </c>
      <c r="AP10" s="57">
        <v>0.98499999999999999</v>
      </c>
      <c r="AQ10" s="57">
        <v>0.98499999999999999</v>
      </c>
      <c r="AR10" s="57">
        <v>0.98499999999999999</v>
      </c>
      <c r="AS10" s="57">
        <v>0.98499999999999999</v>
      </c>
      <c r="AT10" s="57">
        <v>0.98399999999999999</v>
      </c>
      <c r="AU10" s="57">
        <v>0.98399999999999999</v>
      </c>
      <c r="AV10" s="57">
        <v>0.98399999999999999</v>
      </c>
      <c r="AW10" s="57">
        <v>0.98299999999999998</v>
      </c>
      <c r="AX10" s="57">
        <v>0.98299999999999998</v>
      </c>
      <c r="AY10" s="57">
        <v>0.98199999999999998</v>
      </c>
      <c r="AZ10" s="57">
        <v>0.98099999999999998</v>
      </c>
      <c r="BA10" s="57">
        <v>0.98</v>
      </c>
      <c r="BB10" s="57">
        <v>0.97799999999999998</v>
      </c>
      <c r="BC10" s="57">
        <v>0.97599999999999998</v>
      </c>
      <c r="BD10" s="57">
        <v>0.97399999999999998</v>
      </c>
      <c r="BE10" s="57">
        <v>0.97</v>
      </c>
      <c r="BF10" s="57">
        <v>0.96</v>
      </c>
      <c r="BG10" s="57">
        <v>0.94</v>
      </c>
      <c r="BH10" s="57">
        <v>0.9</v>
      </c>
      <c r="BI10" s="57">
        <v>0.85</v>
      </c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</row>
    <row r="11" spans="1:80" x14ac:dyDescent="0.25">
      <c r="A11" s="1"/>
      <c r="B11" s="20" t="s">
        <v>5</v>
      </c>
      <c r="C11" s="52">
        <f t="shared" ref="C11:C13" si="2">C10*1.0338</f>
        <v>3.4908334317720007</v>
      </c>
      <c r="D11" s="17">
        <f>C11/C10-1</f>
        <v>3.3800000000000052E-2</v>
      </c>
      <c r="E11" s="15">
        <f t="shared" si="0"/>
        <v>0.95951940307276518</v>
      </c>
      <c r="F11" s="53">
        <f t="shared" ref="F11:F13" si="3">F10*1.0338</f>
        <v>3.6381061400040009</v>
      </c>
      <c r="G11" s="18">
        <f>F11/F10-1</f>
        <v>3.3800000000000052E-2</v>
      </c>
      <c r="H11" s="1"/>
      <c r="I11" s="2"/>
      <c r="J11" s="20" t="s">
        <v>5</v>
      </c>
      <c r="K11" s="54">
        <v>0.72699999999999998</v>
      </c>
      <c r="L11" s="17">
        <f t="shared" ref="L11:L13" si="4">K11/K10-1</f>
        <v>0.10992366412213728</v>
      </c>
      <c r="M11" s="15">
        <f t="shared" si="1"/>
        <v>0.80154355016538037</v>
      </c>
      <c r="N11" s="55">
        <v>0.90700000000000003</v>
      </c>
      <c r="O11" s="18">
        <f t="shared" ref="O11:O13" si="5">N11/N10-1</f>
        <v>4.9768518518518601E-2</v>
      </c>
      <c r="P11" s="2"/>
      <c r="Q11" s="3"/>
      <c r="R11" s="20" t="s">
        <v>5</v>
      </c>
      <c r="S11" s="56">
        <v>266</v>
      </c>
      <c r="T11" s="57">
        <v>0.7</v>
      </c>
      <c r="U11" s="56">
        <v>374</v>
      </c>
      <c r="V11" s="57">
        <v>1.1759999999999999</v>
      </c>
      <c r="W11" s="56">
        <v>668</v>
      </c>
      <c r="X11" s="57">
        <v>0.7</v>
      </c>
      <c r="Y11" s="3"/>
      <c r="Z11" s="4"/>
      <c r="AA11" s="135" t="s">
        <v>49</v>
      </c>
      <c r="AB11" s="135"/>
      <c r="AC11" s="135"/>
      <c r="AD11" s="21">
        <f>AD9-AD10</f>
        <v>0</v>
      </c>
      <c r="AE11" s="21">
        <f t="shared" ref="AE11:BI11" si="6">AE9-AE10</f>
        <v>0</v>
      </c>
      <c r="AF11" s="21">
        <f t="shared" si="6"/>
        <v>0</v>
      </c>
      <c r="AG11" s="21">
        <f t="shared" si="6"/>
        <v>0</v>
      </c>
      <c r="AH11" s="21">
        <f t="shared" si="6"/>
        <v>0</v>
      </c>
      <c r="AI11" s="21">
        <f t="shared" si="6"/>
        <v>0</v>
      </c>
      <c r="AJ11" s="21">
        <f t="shared" si="6"/>
        <v>0</v>
      </c>
      <c r="AK11" s="21">
        <f t="shared" si="6"/>
        <v>0</v>
      </c>
      <c r="AL11" s="21">
        <f t="shared" si="6"/>
        <v>0</v>
      </c>
      <c r="AM11" s="21">
        <f t="shared" si="6"/>
        <v>0</v>
      </c>
      <c r="AN11" s="21">
        <f t="shared" si="6"/>
        <v>0</v>
      </c>
      <c r="AO11" s="21">
        <f t="shared" si="6"/>
        <v>0</v>
      </c>
      <c r="AP11" s="21">
        <f t="shared" si="6"/>
        <v>0</v>
      </c>
      <c r="AQ11" s="21">
        <f t="shared" si="6"/>
        <v>0</v>
      </c>
      <c r="AR11" s="21">
        <f t="shared" si="6"/>
        <v>0</v>
      </c>
      <c r="AS11" s="21">
        <f t="shared" si="6"/>
        <v>0</v>
      </c>
      <c r="AT11" s="21">
        <f t="shared" si="6"/>
        <v>0</v>
      </c>
      <c r="AU11" s="21">
        <f t="shared" si="6"/>
        <v>0</v>
      </c>
      <c r="AV11" s="21">
        <f t="shared" si="6"/>
        <v>0</v>
      </c>
      <c r="AW11" s="21">
        <f t="shared" si="6"/>
        <v>0</v>
      </c>
      <c r="AX11" s="21">
        <f t="shared" si="6"/>
        <v>0</v>
      </c>
      <c r="AY11" s="21">
        <f t="shared" si="6"/>
        <v>0</v>
      </c>
      <c r="AZ11" s="21">
        <f t="shared" si="6"/>
        <v>0</v>
      </c>
      <c r="BA11" s="21">
        <f t="shared" si="6"/>
        <v>0</v>
      </c>
      <c r="BB11" s="21">
        <f t="shared" si="6"/>
        <v>0</v>
      </c>
      <c r="BC11" s="21">
        <f t="shared" si="6"/>
        <v>0</v>
      </c>
      <c r="BD11" s="21">
        <f t="shared" si="6"/>
        <v>0</v>
      </c>
      <c r="BE11" s="21">
        <f t="shared" si="6"/>
        <v>0</v>
      </c>
      <c r="BF11" s="21">
        <f t="shared" si="6"/>
        <v>0</v>
      </c>
      <c r="BG11" s="21">
        <f t="shared" si="6"/>
        <v>0</v>
      </c>
      <c r="BH11" s="21">
        <f t="shared" si="6"/>
        <v>-2.0000000000000018E-2</v>
      </c>
      <c r="BI11" s="21">
        <f t="shared" si="6"/>
        <v>-4.9999999999999933E-2</v>
      </c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</row>
    <row r="12" spans="1:80" x14ac:dyDescent="0.25">
      <c r="A12" s="1"/>
      <c r="B12" s="20" t="s">
        <v>6</v>
      </c>
      <c r="C12" s="52">
        <f t="shared" si="2"/>
        <v>3.6088236017658946</v>
      </c>
      <c r="D12" s="17">
        <f>C12/C11-1</f>
        <v>3.3800000000000052E-2</v>
      </c>
      <c r="E12" s="15">
        <f t="shared" si="0"/>
        <v>0.95951940307276518</v>
      </c>
      <c r="F12" s="53">
        <f t="shared" si="3"/>
        <v>3.7610741275361361</v>
      </c>
      <c r="G12" s="18">
        <f>F12/F11-1</f>
        <v>3.3800000000000052E-2</v>
      </c>
      <c r="H12" s="1"/>
      <c r="I12" s="2"/>
      <c r="J12" s="20" t="s">
        <v>6</v>
      </c>
      <c r="K12" s="54">
        <v>0.80700000000000005</v>
      </c>
      <c r="L12" s="17">
        <f t="shared" si="4"/>
        <v>0.11004126547455306</v>
      </c>
      <c r="M12" s="15">
        <f t="shared" si="1"/>
        <v>0.8476890756302522</v>
      </c>
      <c r="N12" s="55">
        <v>0.95199999999999996</v>
      </c>
      <c r="O12" s="18">
        <f t="shared" si="5"/>
        <v>4.961411245865488E-2</v>
      </c>
      <c r="P12" s="2"/>
      <c r="Q12" s="3"/>
      <c r="R12" s="20" t="s">
        <v>6</v>
      </c>
      <c r="S12" s="56">
        <v>262</v>
      </c>
      <c r="T12" s="57">
        <v>0.7</v>
      </c>
      <c r="U12" s="56">
        <v>368</v>
      </c>
      <c r="V12" s="57">
        <v>1.1759999999999999</v>
      </c>
      <c r="W12" s="56">
        <v>662</v>
      </c>
      <c r="X12" s="57">
        <v>0.7</v>
      </c>
      <c r="Y12" s="3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</row>
    <row r="13" spans="1:80" x14ac:dyDescent="0.25">
      <c r="A13" s="1"/>
      <c r="B13" s="20" t="s">
        <v>7</v>
      </c>
      <c r="C13" s="52">
        <f t="shared" si="2"/>
        <v>3.730801839505582</v>
      </c>
      <c r="D13" s="17">
        <f>C13/C12-1</f>
        <v>3.3800000000000052E-2</v>
      </c>
      <c r="E13" s="15">
        <f t="shared" si="0"/>
        <v>0.95951940307276529</v>
      </c>
      <c r="F13" s="53">
        <f t="shared" si="3"/>
        <v>3.8881984330468575</v>
      </c>
      <c r="G13" s="18">
        <f>F13/F12-1</f>
        <v>3.3800000000000052E-2</v>
      </c>
      <c r="H13" s="1"/>
      <c r="I13" s="2"/>
      <c r="J13" s="20" t="s">
        <v>7</v>
      </c>
      <c r="K13" s="54">
        <v>0.89700000000000002</v>
      </c>
      <c r="L13" s="17">
        <f t="shared" si="4"/>
        <v>0.11152416356877315</v>
      </c>
      <c r="M13" s="15">
        <f t="shared" si="1"/>
        <v>0.89700000000000002</v>
      </c>
      <c r="N13" s="55">
        <v>1</v>
      </c>
      <c r="O13" s="18">
        <f t="shared" si="5"/>
        <v>5.0420168067226934E-2</v>
      </c>
      <c r="P13" s="2"/>
      <c r="Q13" s="3"/>
      <c r="R13" s="20" t="s">
        <v>7</v>
      </c>
      <c r="S13" s="56">
        <v>258</v>
      </c>
      <c r="T13" s="57">
        <v>0.7</v>
      </c>
      <c r="U13" s="56">
        <v>362</v>
      </c>
      <c r="V13" s="57">
        <v>1.1759999999999999</v>
      </c>
      <c r="W13" s="56">
        <v>656</v>
      </c>
      <c r="X13" s="57">
        <v>0.7</v>
      </c>
      <c r="Y13" s="3"/>
      <c r="Z13" s="4"/>
      <c r="AA13" s="4"/>
      <c r="AB13" s="4"/>
      <c r="AC13" s="4"/>
      <c r="AD13" s="39">
        <v>1</v>
      </c>
      <c r="AE13" s="39">
        <v>2</v>
      </c>
      <c r="AF13" s="39">
        <v>3</v>
      </c>
      <c r="AG13" s="39">
        <v>4</v>
      </c>
      <c r="AH13" s="39">
        <v>5</v>
      </c>
      <c r="AI13" s="39">
        <v>6</v>
      </c>
      <c r="AJ13" s="39">
        <v>7</v>
      </c>
      <c r="AK13" s="39">
        <v>8</v>
      </c>
      <c r="AL13" s="39">
        <v>9</v>
      </c>
      <c r="AM13" s="39">
        <v>10</v>
      </c>
      <c r="AN13" s="39">
        <v>11</v>
      </c>
      <c r="AO13" s="39">
        <v>12</v>
      </c>
      <c r="AP13" s="39">
        <v>13</v>
      </c>
      <c r="AQ13" s="39">
        <v>14</v>
      </c>
      <c r="AR13" s="39">
        <v>15</v>
      </c>
      <c r="AS13" s="39">
        <v>16</v>
      </c>
      <c r="AT13" s="39">
        <v>17</v>
      </c>
      <c r="AU13" s="39">
        <v>18</v>
      </c>
      <c r="AV13" s="39">
        <v>19</v>
      </c>
      <c r="AW13" s="39">
        <v>20</v>
      </c>
      <c r="AX13" s="39">
        <v>21</v>
      </c>
      <c r="AY13" s="39">
        <v>22</v>
      </c>
      <c r="AZ13" s="39">
        <v>23</v>
      </c>
      <c r="BA13" s="39">
        <v>24</v>
      </c>
      <c r="BB13" s="39">
        <v>25</v>
      </c>
      <c r="BC13" s="39">
        <v>26</v>
      </c>
      <c r="BD13" s="39">
        <v>27</v>
      </c>
      <c r="BE13" s="39">
        <v>28</v>
      </c>
      <c r="BF13" s="39">
        <v>29</v>
      </c>
      <c r="BG13" s="39">
        <v>30</v>
      </c>
      <c r="BH13" s="39">
        <v>31</v>
      </c>
      <c r="BI13" s="39">
        <v>32</v>
      </c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</row>
    <row r="14" spans="1:80" x14ac:dyDescent="0.25">
      <c r="A14" s="1"/>
      <c r="B14" s="31" t="s">
        <v>9</v>
      </c>
      <c r="C14" s="52">
        <v>3.1095176000000002</v>
      </c>
      <c r="D14" s="17">
        <f>C14/C9-1</f>
        <v>-4.8000000000000043E-2</v>
      </c>
      <c r="E14" s="15">
        <f t="shared" si="0"/>
        <v>0.95951940307276529</v>
      </c>
      <c r="F14" s="53">
        <v>3.2407032</v>
      </c>
      <c r="G14" s="18">
        <f>F14/F9-1</f>
        <v>-4.8000000000000043E-2</v>
      </c>
      <c r="H14" s="1"/>
      <c r="I14" s="2"/>
      <c r="J14" s="31" t="s">
        <v>9</v>
      </c>
      <c r="K14" s="54">
        <v>1.3</v>
      </c>
      <c r="L14" s="17">
        <f>K14/K9-1</f>
        <v>1.2033898305084749</v>
      </c>
      <c r="M14" s="15">
        <f t="shared" si="1"/>
        <v>0.8666666666666667</v>
      </c>
      <c r="N14" s="55">
        <v>1.5</v>
      </c>
      <c r="O14" s="18">
        <f>N14/N9-1</f>
        <v>0.82260024301336587</v>
      </c>
      <c r="P14" s="2"/>
      <c r="Q14" s="3"/>
      <c r="R14" s="31" t="s">
        <v>9</v>
      </c>
      <c r="S14" s="56">
        <v>221</v>
      </c>
      <c r="T14" s="57">
        <v>0.7</v>
      </c>
      <c r="U14" s="56">
        <v>345</v>
      </c>
      <c r="V14" s="57">
        <v>1.1759999999999999</v>
      </c>
      <c r="W14" s="56">
        <v>621</v>
      </c>
      <c r="X14" s="57">
        <v>0.7</v>
      </c>
      <c r="Y14" s="3"/>
      <c r="Z14" s="4"/>
      <c r="AA14" s="16" t="s">
        <v>10</v>
      </c>
      <c r="AB14" s="136" t="s">
        <v>51</v>
      </c>
      <c r="AC14" s="137"/>
      <c r="AD14" s="57">
        <v>0.999</v>
      </c>
      <c r="AE14" s="57">
        <v>1</v>
      </c>
      <c r="AF14" s="57">
        <v>0.999</v>
      </c>
      <c r="AG14" s="57">
        <v>0.998</v>
      </c>
      <c r="AH14" s="57">
        <v>0.997</v>
      </c>
      <c r="AI14" s="57">
        <v>0.996</v>
      </c>
      <c r="AJ14" s="57">
        <v>0.995</v>
      </c>
      <c r="AK14" s="57">
        <v>0.99399999999999999</v>
      </c>
      <c r="AL14" s="57">
        <v>0.99299999999999999</v>
      </c>
      <c r="AM14" s="57">
        <v>0.99199999999999999</v>
      </c>
      <c r="AN14" s="57">
        <v>0.99099999999999999</v>
      </c>
      <c r="AO14" s="57">
        <v>0.99</v>
      </c>
      <c r="AP14" s="57">
        <v>0.98899999999999999</v>
      </c>
      <c r="AQ14" s="57">
        <v>0.98799999999999999</v>
      </c>
      <c r="AR14" s="57">
        <v>0.98699999999999999</v>
      </c>
      <c r="AS14" s="57">
        <v>0.98599999999999999</v>
      </c>
      <c r="AT14" s="57">
        <v>0.98499999999999999</v>
      </c>
      <c r="AU14" s="57">
        <v>0.98399999999999999</v>
      </c>
      <c r="AV14" s="57">
        <v>0.98399999999999999</v>
      </c>
      <c r="AW14" s="57">
        <v>0.98299999999999998</v>
      </c>
      <c r="AX14" s="57">
        <v>0.98299999999999998</v>
      </c>
      <c r="AY14" s="57">
        <v>0.98199999999999998</v>
      </c>
      <c r="AZ14" s="57">
        <v>0.98099999999999998</v>
      </c>
      <c r="BA14" s="57">
        <v>0.98</v>
      </c>
      <c r="BB14" s="57">
        <v>0.97899999999999998</v>
      </c>
      <c r="BC14" s="57">
        <v>0.97799999999999998</v>
      </c>
      <c r="BD14" s="57">
        <v>0.97599999999999998</v>
      </c>
      <c r="BE14" s="57">
        <v>0.97399999999999998</v>
      </c>
      <c r="BF14" s="57">
        <v>0.97</v>
      </c>
      <c r="BG14" s="57">
        <v>0.96</v>
      </c>
      <c r="BH14" s="57">
        <v>0.94</v>
      </c>
      <c r="BI14" s="57">
        <v>0.88</v>
      </c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</row>
    <row r="15" spans="1:80" x14ac:dyDescent="0.25">
      <c r="A15" s="1"/>
      <c r="B15" s="33" t="s">
        <v>8</v>
      </c>
      <c r="C15" s="52">
        <v>2.9851368960000002</v>
      </c>
      <c r="D15" s="17">
        <f>C15/C14-1</f>
        <v>-4.0000000000000036E-2</v>
      </c>
      <c r="E15" s="15">
        <f t="shared" si="0"/>
        <v>0.95951940307276529</v>
      </c>
      <c r="F15" s="53">
        <v>3.1110750719999998</v>
      </c>
      <c r="G15" s="18">
        <f>F15/F14-1</f>
        <v>-4.0000000000000036E-2</v>
      </c>
      <c r="H15" s="1"/>
      <c r="I15" s="2"/>
      <c r="J15" s="33" t="s">
        <v>8</v>
      </c>
      <c r="K15" s="54">
        <v>1.8</v>
      </c>
      <c r="L15" s="17">
        <f t="shared" ref="L15" si="7">K15/K14-1</f>
        <v>0.38461538461538458</v>
      </c>
      <c r="M15" s="15">
        <f t="shared" si="1"/>
        <v>0.81818181818181812</v>
      </c>
      <c r="N15" s="55">
        <v>2.2000000000000002</v>
      </c>
      <c r="O15" s="18">
        <f t="shared" ref="O15" si="8">N15/N14-1</f>
        <v>0.46666666666666679</v>
      </c>
      <c r="P15" s="2"/>
      <c r="Q15" s="3"/>
      <c r="R15" s="33" t="s">
        <v>8</v>
      </c>
      <c r="S15" s="56">
        <v>213</v>
      </c>
      <c r="T15" s="57">
        <v>0.7</v>
      </c>
      <c r="U15" s="56">
        <v>340</v>
      </c>
      <c r="V15" s="57">
        <v>1.1759999999999999</v>
      </c>
      <c r="W15" s="56">
        <v>613</v>
      </c>
      <c r="X15" s="57">
        <v>0.7</v>
      </c>
      <c r="Y15" s="3"/>
      <c r="Z15" s="4"/>
      <c r="AA15" s="19" t="s">
        <v>11</v>
      </c>
      <c r="AB15" s="136" t="s">
        <v>51</v>
      </c>
      <c r="AC15" s="137"/>
      <c r="AD15" s="57">
        <v>0.999</v>
      </c>
      <c r="AE15" s="57">
        <v>1</v>
      </c>
      <c r="AF15" s="57">
        <v>0.999</v>
      </c>
      <c r="AG15" s="57">
        <v>0.998</v>
      </c>
      <c r="AH15" s="57">
        <v>0.997</v>
      </c>
      <c r="AI15" s="57">
        <v>0.996</v>
      </c>
      <c r="AJ15" s="57">
        <v>0.995</v>
      </c>
      <c r="AK15" s="57">
        <v>0.99399999999999999</v>
      </c>
      <c r="AL15" s="57">
        <v>0.99299999999999999</v>
      </c>
      <c r="AM15" s="57">
        <v>0.99199999999999999</v>
      </c>
      <c r="AN15" s="57">
        <v>0.99099999999999999</v>
      </c>
      <c r="AO15" s="57">
        <v>0.99</v>
      </c>
      <c r="AP15" s="57">
        <v>0.98899999999999999</v>
      </c>
      <c r="AQ15" s="57">
        <v>0.98799999999999999</v>
      </c>
      <c r="AR15" s="57">
        <v>0.98699999999999999</v>
      </c>
      <c r="AS15" s="57">
        <v>0.98599999999999999</v>
      </c>
      <c r="AT15" s="57">
        <v>0.98499999999999999</v>
      </c>
      <c r="AU15" s="57">
        <v>0.98399999999999999</v>
      </c>
      <c r="AV15" s="57">
        <v>0.98399999999999999</v>
      </c>
      <c r="AW15" s="57">
        <v>0.98299999999999998</v>
      </c>
      <c r="AX15" s="57">
        <v>0.98299999999999998</v>
      </c>
      <c r="AY15" s="57">
        <v>0.98199999999999998</v>
      </c>
      <c r="AZ15" s="57">
        <v>0.98099999999999998</v>
      </c>
      <c r="BA15" s="57">
        <v>0.98</v>
      </c>
      <c r="BB15" s="57">
        <v>0.97899999999999998</v>
      </c>
      <c r="BC15" s="57">
        <v>0.97799999999999998</v>
      </c>
      <c r="BD15" s="57">
        <v>0.97599999999999998</v>
      </c>
      <c r="BE15" s="57">
        <v>0.97399999999999998</v>
      </c>
      <c r="BF15" s="57">
        <v>0.97</v>
      </c>
      <c r="BG15" s="57">
        <v>0.96499999999999997</v>
      </c>
      <c r="BH15" s="57">
        <v>0.96</v>
      </c>
      <c r="BI15" s="57">
        <v>0.92</v>
      </c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</row>
    <row r="16" spans="1:80" ht="15.75" thickBot="1" x14ac:dyDescent="0.3">
      <c r="A16" s="1"/>
      <c r="B16" s="1"/>
      <c r="C16" s="1"/>
      <c r="D16" s="1"/>
      <c r="E16" s="1"/>
      <c r="F16" s="1"/>
      <c r="G16" s="1"/>
      <c r="H16" s="1"/>
      <c r="I16" s="2"/>
      <c r="J16" s="2"/>
      <c r="K16" s="2"/>
      <c r="L16" s="2"/>
      <c r="M16" s="2"/>
      <c r="N16" s="2"/>
      <c r="O16" s="2"/>
      <c r="P16" s="2"/>
      <c r="Q16" s="3"/>
      <c r="R16" s="3"/>
      <c r="S16" s="3"/>
      <c r="T16" s="3"/>
      <c r="U16" s="3"/>
      <c r="V16" s="3"/>
      <c r="W16" s="3"/>
      <c r="X16" s="3"/>
      <c r="Y16" s="3"/>
      <c r="Z16" s="4"/>
      <c r="AA16" s="132" t="s">
        <v>49</v>
      </c>
      <c r="AB16" s="133"/>
      <c r="AC16" s="134"/>
      <c r="AD16" s="21">
        <f>AD14-AD15</f>
        <v>0</v>
      </c>
      <c r="AE16" s="21">
        <f t="shared" ref="AE16:BI16" si="9">AE14-AE15</f>
        <v>0</v>
      </c>
      <c r="AF16" s="21">
        <f t="shared" si="9"/>
        <v>0</v>
      </c>
      <c r="AG16" s="21">
        <f t="shared" si="9"/>
        <v>0</v>
      </c>
      <c r="AH16" s="21">
        <f t="shared" si="9"/>
        <v>0</v>
      </c>
      <c r="AI16" s="21">
        <f t="shared" si="9"/>
        <v>0</v>
      </c>
      <c r="AJ16" s="21">
        <f t="shared" si="9"/>
        <v>0</v>
      </c>
      <c r="AK16" s="21">
        <f t="shared" si="9"/>
        <v>0</v>
      </c>
      <c r="AL16" s="21">
        <f t="shared" si="9"/>
        <v>0</v>
      </c>
      <c r="AM16" s="21">
        <f t="shared" si="9"/>
        <v>0</v>
      </c>
      <c r="AN16" s="21">
        <f t="shared" si="9"/>
        <v>0</v>
      </c>
      <c r="AO16" s="21">
        <f t="shared" si="9"/>
        <v>0</v>
      </c>
      <c r="AP16" s="21">
        <f t="shared" si="9"/>
        <v>0</v>
      </c>
      <c r="AQ16" s="21">
        <f t="shared" si="9"/>
        <v>0</v>
      </c>
      <c r="AR16" s="21">
        <f t="shared" si="9"/>
        <v>0</v>
      </c>
      <c r="AS16" s="21">
        <f t="shared" si="9"/>
        <v>0</v>
      </c>
      <c r="AT16" s="21">
        <f t="shared" si="9"/>
        <v>0</v>
      </c>
      <c r="AU16" s="21">
        <f t="shared" si="9"/>
        <v>0</v>
      </c>
      <c r="AV16" s="21">
        <f t="shared" si="9"/>
        <v>0</v>
      </c>
      <c r="AW16" s="21">
        <f t="shared" si="9"/>
        <v>0</v>
      </c>
      <c r="AX16" s="21">
        <f t="shared" si="9"/>
        <v>0</v>
      </c>
      <c r="AY16" s="21">
        <f t="shared" si="9"/>
        <v>0</v>
      </c>
      <c r="AZ16" s="21">
        <f t="shared" si="9"/>
        <v>0</v>
      </c>
      <c r="BA16" s="21">
        <f t="shared" si="9"/>
        <v>0</v>
      </c>
      <c r="BB16" s="21">
        <f t="shared" si="9"/>
        <v>0</v>
      </c>
      <c r="BC16" s="21">
        <f t="shared" si="9"/>
        <v>0</v>
      </c>
      <c r="BD16" s="21">
        <f t="shared" si="9"/>
        <v>0</v>
      </c>
      <c r="BE16" s="21">
        <f t="shared" si="9"/>
        <v>0</v>
      </c>
      <c r="BF16" s="21">
        <f t="shared" si="9"/>
        <v>0</v>
      </c>
      <c r="BG16" s="21">
        <f t="shared" si="9"/>
        <v>-5.0000000000000044E-3</v>
      </c>
      <c r="BH16" s="21">
        <f t="shared" si="9"/>
        <v>-2.0000000000000018E-2</v>
      </c>
      <c r="BI16" s="21">
        <f t="shared" si="9"/>
        <v>-4.0000000000000036E-2</v>
      </c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</row>
    <row r="17" spans="1:80" ht="15.75" thickBot="1" x14ac:dyDescent="0.3">
      <c r="A17" s="1"/>
      <c r="B17" s="6" t="s">
        <v>1</v>
      </c>
      <c r="C17" s="126" t="s">
        <v>14</v>
      </c>
      <c r="D17" s="127"/>
      <c r="E17" s="1"/>
      <c r="F17" s="1"/>
      <c r="G17" s="1"/>
      <c r="H17" s="1"/>
      <c r="I17" s="2"/>
      <c r="J17" s="6" t="s">
        <v>1</v>
      </c>
      <c r="K17" s="126" t="s">
        <v>20</v>
      </c>
      <c r="L17" s="127"/>
      <c r="M17" s="2"/>
      <c r="N17" s="2"/>
      <c r="O17" s="2"/>
      <c r="P17" s="2"/>
      <c r="Q17" s="3"/>
      <c r="R17" s="3"/>
      <c r="S17" s="3"/>
      <c r="T17" s="3"/>
      <c r="U17" s="3"/>
      <c r="V17" s="3"/>
      <c r="W17" s="3"/>
      <c r="X17" s="3"/>
      <c r="Y17" s="3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</row>
    <row r="18" spans="1:80" ht="15.75" thickBot="1" x14ac:dyDescent="0.3">
      <c r="A18" s="1"/>
      <c r="B18" s="1"/>
      <c r="C18" s="1"/>
      <c r="D18" s="1"/>
      <c r="E18" s="1"/>
      <c r="F18" s="1"/>
      <c r="G18" s="1"/>
      <c r="H18" s="1"/>
      <c r="I18" s="2"/>
      <c r="J18" s="2"/>
      <c r="K18" s="2"/>
      <c r="L18" s="2"/>
      <c r="M18" s="2"/>
      <c r="N18" s="2"/>
      <c r="O18" s="2"/>
      <c r="P18" s="2"/>
      <c r="Q18" s="3"/>
      <c r="R18" s="139" t="s">
        <v>41</v>
      </c>
      <c r="S18" s="139"/>
      <c r="T18" s="3"/>
      <c r="U18" s="3"/>
      <c r="V18" s="3"/>
      <c r="W18" s="3"/>
      <c r="X18" s="3"/>
      <c r="Y18" s="3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  <c r="AY18" s="4"/>
      <c r="AZ18" s="4"/>
      <c r="BA18" s="4"/>
      <c r="BB18" s="4"/>
      <c r="BC18" s="4"/>
      <c r="BD18" s="4"/>
      <c r="BE18" s="4"/>
      <c r="BF18" s="4"/>
      <c r="BG18" s="4"/>
      <c r="BH18" s="4"/>
      <c r="BI18" s="4"/>
      <c r="BJ18" s="4"/>
      <c r="BK18" s="4"/>
      <c r="BL18" s="4"/>
      <c r="BM18" s="4"/>
      <c r="BN18" s="4"/>
      <c r="BO18" s="4"/>
      <c r="BP18" s="4"/>
      <c r="BQ18" s="4"/>
      <c r="BR18" s="4"/>
      <c r="BS18" s="4"/>
      <c r="BT18" s="4"/>
      <c r="BU18" s="4"/>
      <c r="BV18" s="4"/>
      <c r="BW18" s="4"/>
      <c r="BX18" s="4"/>
      <c r="BY18" s="4"/>
      <c r="BZ18" s="4"/>
      <c r="CA18" s="4"/>
      <c r="CB18" s="4"/>
    </row>
    <row r="19" spans="1:80" ht="15.75" thickBot="1" x14ac:dyDescent="0.3">
      <c r="A19" s="1"/>
      <c r="B19" s="1"/>
      <c r="C19" s="7" t="s">
        <v>10</v>
      </c>
      <c r="D19" s="1"/>
      <c r="E19" s="8" t="s">
        <v>13</v>
      </c>
      <c r="F19" s="9" t="s">
        <v>11</v>
      </c>
      <c r="G19" s="1"/>
      <c r="H19" s="1"/>
      <c r="I19" s="2"/>
      <c r="J19" s="2"/>
      <c r="K19" s="7" t="s">
        <v>10</v>
      </c>
      <c r="L19" s="2"/>
      <c r="M19" s="8" t="s">
        <v>13</v>
      </c>
      <c r="N19" s="9" t="s">
        <v>11</v>
      </c>
      <c r="O19" s="2"/>
      <c r="P19" s="2"/>
      <c r="Q19" s="3"/>
      <c r="R19" s="3"/>
      <c r="S19" s="3"/>
      <c r="T19" s="3"/>
      <c r="U19" s="3"/>
      <c r="V19" s="3"/>
      <c r="W19" s="3"/>
      <c r="X19" s="3"/>
      <c r="Y19" s="3"/>
      <c r="Z19" s="4"/>
      <c r="AA19" s="6" t="s">
        <v>1</v>
      </c>
      <c r="AB19" s="126" t="s">
        <v>50</v>
      </c>
      <c r="AC19" s="131"/>
      <c r="AD19" s="127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  <c r="AY19" s="4"/>
      <c r="AZ19" s="4"/>
      <c r="BA19" s="4"/>
      <c r="BB19" s="4"/>
      <c r="BC19" s="4"/>
      <c r="BD19" s="4"/>
      <c r="BE19" s="4"/>
      <c r="BF19" s="4"/>
      <c r="BG19" s="4"/>
      <c r="BH19" s="4"/>
      <c r="BI19" s="4"/>
      <c r="BJ19" s="4"/>
      <c r="BK19" s="4"/>
      <c r="BL19" s="4"/>
      <c r="BM19" s="4"/>
      <c r="BN19" s="4"/>
      <c r="BO19" s="4"/>
      <c r="BP19" s="4"/>
      <c r="BQ19" s="4"/>
      <c r="BR19" s="4"/>
      <c r="BS19" s="4"/>
      <c r="BT19" s="4"/>
      <c r="BU19" s="4"/>
      <c r="BV19" s="4"/>
      <c r="BW19" s="4"/>
      <c r="BX19" s="4"/>
      <c r="BY19" s="4"/>
      <c r="BZ19" s="4"/>
      <c r="CA19" s="4"/>
      <c r="CB19" s="4"/>
    </row>
    <row r="20" spans="1:80" x14ac:dyDescent="0.25">
      <c r="A20" s="1"/>
      <c r="B20" s="20" t="s">
        <v>3</v>
      </c>
      <c r="C20" s="52">
        <v>2.2825000000000002</v>
      </c>
      <c r="D20" s="6" t="s">
        <v>12</v>
      </c>
      <c r="E20" s="15">
        <f t="shared" ref="E20:E26" si="10">C20/F20</f>
        <v>0.96263337691366879</v>
      </c>
      <c r="F20" s="53">
        <v>2.3711000000000002</v>
      </c>
      <c r="G20" s="39" t="s">
        <v>12</v>
      </c>
      <c r="H20" s="1"/>
      <c r="I20" s="2"/>
      <c r="J20" s="20" t="s">
        <v>3</v>
      </c>
      <c r="K20" s="54">
        <v>0.19470000000000001</v>
      </c>
      <c r="L20" s="6" t="s">
        <v>12</v>
      </c>
      <c r="M20" s="15">
        <f>K20/N20</f>
        <v>0.71688942891859053</v>
      </c>
      <c r="N20" s="55">
        <v>0.27159</v>
      </c>
      <c r="O20" s="39" t="s">
        <v>12</v>
      </c>
      <c r="P20" s="2"/>
      <c r="Q20" s="3"/>
      <c r="R20" s="3"/>
      <c r="S20" s="10" t="s">
        <v>35</v>
      </c>
      <c r="T20" s="11" t="s">
        <v>36</v>
      </c>
      <c r="U20" s="8" t="s">
        <v>34</v>
      </c>
      <c r="V20" s="12" t="s">
        <v>37</v>
      </c>
      <c r="W20" s="13" t="s">
        <v>38</v>
      </c>
      <c r="X20" s="14" t="s">
        <v>39</v>
      </c>
      <c r="Y20" s="3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4"/>
      <c r="AY20" s="4"/>
      <c r="AZ20" s="4"/>
      <c r="BA20" s="4"/>
      <c r="BB20" s="4"/>
      <c r="BC20" s="4"/>
      <c r="BD20" s="4"/>
      <c r="BE20" s="4"/>
      <c r="BF20" s="4"/>
      <c r="BG20" s="4"/>
      <c r="BH20" s="4"/>
      <c r="BI20" s="4"/>
      <c r="BJ20" s="4"/>
      <c r="BK20" s="4"/>
      <c r="BL20" s="4"/>
      <c r="BM20" s="4"/>
      <c r="BN20" s="4"/>
      <c r="BO20" s="4"/>
      <c r="BP20" s="4"/>
      <c r="BQ20" s="4"/>
      <c r="BR20" s="4"/>
      <c r="BS20" s="4"/>
      <c r="BT20" s="4"/>
      <c r="BU20" s="4"/>
      <c r="BV20" s="4"/>
      <c r="BW20" s="4"/>
      <c r="BX20" s="4"/>
      <c r="BY20" s="4"/>
      <c r="BZ20" s="4"/>
      <c r="CA20" s="4"/>
      <c r="CB20" s="4"/>
    </row>
    <row r="21" spans="1:80" x14ac:dyDescent="0.25">
      <c r="A21" s="1"/>
      <c r="B21" s="20" t="s">
        <v>4</v>
      </c>
      <c r="C21" s="52">
        <f>C20*1.0338</f>
        <v>2.3596485000000005</v>
      </c>
      <c r="D21" s="17">
        <f>C21/C20-1</f>
        <v>3.3800000000000052E-2</v>
      </c>
      <c r="E21" s="15">
        <f t="shared" si="10"/>
        <v>0.96263337691366879</v>
      </c>
      <c r="F21" s="53">
        <f>F20*1.0338</f>
        <v>2.4512431800000005</v>
      </c>
      <c r="G21" s="18">
        <f>F21/F20-1</f>
        <v>3.3800000000000052E-2</v>
      </c>
      <c r="H21" s="1"/>
      <c r="I21" s="2"/>
      <c r="J21" s="20" t="s">
        <v>4</v>
      </c>
      <c r="K21" s="54">
        <v>0.21615000000000001</v>
      </c>
      <c r="L21" s="17">
        <f>K21/K20-1</f>
        <v>0.11016949152542366</v>
      </c>
      <c r="M21" s="15">
        <f t="shared" ref="M21:M26" si="11">K21/N21</f>
        <v>0.75810185185185197</v>
      </c>
      <c r="N21" s="55">
        <v>0.28511999999999998</v>
      </c>
      <c r="O21" s="18">
        <f>N21/N20-1</f>
        <v>4.9817739975698716E-2</v>
      </c>
      <c r="P21" s="2"/>
      <c r="Q21" s="3"/>
      <c r="R21" s="20" t="s">
        <v>3</v>
      </c>
      <c r="S21" s="56">
        <f>S9-273.15</f>
        <v>0.85000000000002274</v>
      </c>
      <c r="T21" s="57">
        <v>0.7</v>
      </c>
      <c r="U21" s="56">
        <f>U9-273.15</f>
        <v>112.85000000000002</v>
      </c>
      <c r="V21" s="57">
        <v>1.1759999999999999</v>
      </c>
      <c r="W21" s="56">
        <f>W9-273.15</f>
        <v>406.85</v>
      </c>
      <c r="X21" s="57">
        <v>0.7</v>
      </c>
      <c r="Y21" s="3"/>
      <c r="Z21" s="4"/>
      <c r="AA21" s="4"/>
      <c r="AB21" s="4"/>
      <c r="AC21" s="4"/>
      <c r="AD21" s="39">
        <v>1</v>
      </c>
      <c r="AE21" s="39">
        <v>2</v>
      </c>
      <c r="AF21" s="39">
        <v>3</v>
      </c>
      <c r="AG21" s="39">
        <v>4</v>
      </c>
      <c r="AH21" s="39">
        <v>5</v>
      </c>
      <c r="AI21" s="39">
        <v>6</v>
      </c>
      <c r="AJ21" s="39">
        <v>7</v>
      </c>
      <c r="AK21" s="39">
        <v>8</v>
      </c>
      <c r="AL21" s="39">
        <v>9</v>
      </c>
      <c r="AM21" s="39">
        <v>10</v>
      </c>
      <c r="AN21" s="39">
        <v>11</v>
      </c>
      <c r="AO21" s="39">
        <v>12</v>
      </c>
      <c r="AP21" s="39">
        <v>13</v>
      </c>
      <c r="AQ21" s="39">
        <v>14</v>
      </c>
      <c r="AR21" s="39">
        <v>15</v>
      </c>
      <c r="AS21" s="39">
        <v>16</v>
      </c>
      <c r="AT21" s="39">
        <v>17</v>
      </c>
      <c r="AU21" s="39">
        <v>18</v>
      </c>
      <c r="AV21" s="39">
        <v>19</v>
      </c>
      <c r="AW21" s="39">
        <v>20</v>
      </c>
      <c r="AX21" s="39">
        <v>21</v>
      </c>
      <c r="AY21" s="39">
        <v>22</v>
      </c>
      <c r="AZ21" s="39">
        <v>23</v>
      </c>
      <c r="BA21" s="39">
        <v>24</v>
      </c>
      <c r="BB21" s="39">
        <v>25</v>
      </c>
      <c r="BC21" s="39">
        <v>26</v>
      </c>
      <c r="BD21" s="39">
        <v>27</v>
      </c>
      <c r="BE21" s="39">
        <v>28</v>
      </c>
      <c r="BF21" s="39">
        <v>29</v>
      </c>
      <c r="BG21" s="39">
        <v>30</v>
      </c>
      <c r="BH21" s="39">
        <v>31</v>
      </c>
      <c r="BI21" s="39">
        <v>32</v>
      </c>
      <c r="BJ21" s="4"/>
      <c r="BK21" s="4"/>
      <c r="BL21" s="4"/>
      <c r="BM21" s="4"/>
      <c r="BN21" s="4"/>
      <c r="BO21" s="4"/>
      <c r="BP21" s="4"/>
      <c r="BQ21" s="4"/>
      <c r="BR21" s="4"/>
      <c r="BS21" s="4"/>
      <c r="BT21" s="4"/>
      <c r="BU21" s="4"/>
      <c r="BV21" s="4"/>
      <c r="BW21" s="4"/>
      <c r="BX21" s="4"/>
      <c r="BY21" s="4"/>
      <c r="BZ21" s="4"/>
      <c r="CA21" s="4"/>
      <c r="CB21" s="4"/>
    </row>
    <row r="22" spans="1:80" x14ac:dyDescent="0.25">
      <c r="A22" s="1"/>
      <c r="B22" s="20" t="s">
        <v>5</v>
      </c>
      <c r="C22" s="52">
        <f t="shared" ref="C22:C24" si="12">C21*1.0338</f>
        <v>2.4394046193000007</v>
      </c>
      <c r="D22" s="17">
        <f>C22/C21-1</f>
        <v>3.3800000000000052E-2</v>
      </c>
      <c r="E22" s="15">
        <f t="shared" si="10"/>
        <v>0.96263337691366879</v>
      </c>
      <c r="F22" s="53">
        <f t="shared" ref="F22:F24" si="13">F21*1.0338</f>
        <v>2.5340951994840006</v>
      </c>
      <c r="G22" s="18">
        <f t="shared" ref="G22:G24" si="14">F22/F21-1</f>
        <v>3.3800000000000052E-2</v>
      </c>
      <c r="H22" s="1"/>
      <c r="I22" s="2"/>
      <c r="J22" s="20" t="s">
        <v>5</v>
      </c>
      <c r="K22" s="54">
        <v>0.23991000000000001</v>
      </c>
      <c r="L22" s="17">
        <f t="shared" ref="L22:L24" si="15">K22/K21-1</f>
        <v>0.1099236641221375</v>
      </c>
      <c r="M22" s="15">
        <f t="shared" si="11"/>
        <v>0.80154355016538037</v>
      </c>
      <c r="N22" s="55">
        <v>0.29931000000000002</v>
      </c>
      <c r="O22" s="18">
        <f t="shared" ref="O22:O24" si="16">N22/N21-1</f>
        <v>4.9768518518518601E-2</v>
      </c>
      <c r="P22" s="2"/>
      <c r="Q22" s="3"/>
      <c r="R22" s="20" t="s">
        <v>4</v>
      </c>
      <c r="S22" s="56">
        <f t="shared" ref="S22:U27" si="17">S10-273.15</f>
        <v>-3.1499999999999773</v>
      </c>
      <c r="T22" s="57">
        <v>0.7</v>
      </c>
      <c r="U22" s="56">
        <f t="shared" si="17"/>
        <v>106.85000000000002</v>
      </c>
      <c r="V22" s="57">
        <v>1.1759999999999999</v>
      </c>
      <c r="W22" s="56">
        <f t="shared" ref="W22:W27" si="18">W10-273.15</f>
        <v>400.85</v>
      </c>
      <c r="X22" s="57">
        <v>0.7</v>
      </c>
      <c r="Y22" s="3"/>
      <c r="Z22" s="4"/>
      <c r="AA22" s="16" t="s">
        <v>10</v>
      </c>
      <c r="AB22" s="132" t="s">
        <v>26</v>
      </c>
      <c r="AC22" s="134"/>
      <c r="AD22" s="57">
        <v>1</v>
      </c>
      <c r="AE22" s="57">
        <v>0.999</v>
      </c>
      <c r="AF22" s="57">
        <v>0.998</v>
      </c>
      <c r="AG22" s="57">
        <v>0.997</v>
      </c>
      <c r="AH22" s="57">
        <v>0.996</v>
      </c>
      <c r="AI22" s="57">
        <v>0.995</v>
      </c>
      <c r="AJ22" s="57">
        <v>0.995</v>
      </c>
      <c r="AK22" s="57">
        <v>0.99399999999999999</v>
      </c>
      <c r="AL22" s="57">
        <v>0.99399999999999999</v>
      </c>
      <c r="AM22" s="57">
        <v>0.99299999999999999</v>
      </c>
      <c r="AN22" s="57">
        <v>0.99299999999999999</v>
      </c>
      <c r="AO22" s="57">
        <v>0.99199999999999999</v>
      </c>
      <c r="AP22" s="57">
        <v>0.99099999999999999</v>
      </c>
      <c r="AQ22" s="57">
        <v>0.99</v>
      </c>
      <c r="AR22" s="57">
        <v>0.98899999999999999</v>
      </c>
      <c r="AS22" s="57">
        <v>0.98799999999999999</v>
      </c>
      <c r="AT22" s="57">
        <v>0.98699999999999999</v>
      </c>
      <c r="AU22" s="57">
        <v>0.98599999999999999</v>
      </c>
      <c r="AV22" s="57">
        <v>0.98499999999999999</v>
      </c>
      <c r="AW22" s="57">
        <v>0.98399999999999999</v>
      </c>
      <c r="AX22" s="57">
        <v>0.98299999999999998</v>
      </c>
      <c r="AY22" s="57">
        <v>0.98199999999999998</v>
      </c>
      <c r="AZ22" s="57">
        <v>0.98</v>
      </c>
      <c r="BA22" s="57">
        <v>0.97799999999999998</v>
      </c>
      <c r="BB22" s="57">
        <v>0.97599999999999998</v>
      </c>
      <c r="BC22" s="57">
        <v>0.97399999999999998</v>
      </c>
      <c r="BD22" s="57">
        <v>0.97199999999999998</v>
      </c>
      <c r="BE22" s="57">
        <v>0.97</v>
      </c>
      <c r="BF22" s="57">
        <v>0.96499999999999997</v>
      </c>
      <c r="BG22" s="57">
        <v>0.96</v>
      </c>
      <c r="BH22" s="57">
        <v>0.94499999999999995</v>
      </c>
      <c r="BI22" s="57">
        <v>0.91</v>
      </c>
      <c r="BJ22" s="4"/>
      <c r="BK22" s="4"/>
      <c r="BL22" s="4"/>
      <c r="BM22" s="4"/>
      <c r="BN22" s="4"/>
      <c r="BO22" s="4"/>
      <c r="BP22" s="4"/>
      <c r="BQ22" s="4"/>
      <c r="BR22" s="4"/>
      <c r="BS22" s="4"/>
      <c r="BT22" s="4"/>
      <c r="BU22" s="4"/>
      <c r="BV22" s="4"/>
      <c r="BW22" s="4"/>
      <c r="BX22" s="4"/>
      <c r="BY22" s="4"/>
      <c r="BZ22" s="4"/>
      <c r="CA22" s="4"/>
      <c r="CB22" s="4"/>
    </row>
    <row r="23" spans="1:80" x14ac:dyDescent="0.25">
      <c r="A23" s="1"/>
      <c r="B23" s="20" t="s">
        <v>6</v>
      </c>
      <c r="C23" s="52">
        <f t="shared" si="12"/>
        <v>2.521856495432341</v>
      </c>
      <c r="D23" s="17">
        <f>C23/C22-1</f>
        <v>3.3800000000000052E-2</v>
      </c>
      <c r="E23" s="15">
        <f t="shared" si="10"/>
        <v>0.9626333769136689</v>
      </c>
      <c r="F23" s="53">
        <f t="shared" si="13"/>
        <v>2.6197476172265599</v>
      </c>
      <c r="G23" s="18">
        <f t="shared" si="14"/>
        <v>3.3800000000000052E-2</v>
      </c>
      <c r="H23" s="1"/>
      <c r="I23" s="2"/>
      <c r="J23" s="20" t="s">
        <v>6</v>
      </c>
      <c r="K23" s="54">
        <v>0.26631000000000005</v>
      </c>
      <c r="L23" s="17">
        <f t="shared" si="15"/>
        <v>0.11004126547455306</v>
      </c>
      <c r="M23" s="15">
        <f t="shared" si="11"/>
        <v>0.84768907563025231</v>
      </c>
      <c r="N23" s="55">
        <v>0.31415999999999999</v>
      </c>
      <c r="O23" s="18">
        <f t="shared" si="16"/>
        <v>4.961411245865488E-2</v>
      </c>
      <c r="P23" s="2"/>
      <c r="Q23" s="3"/>
      <c r="R23" s="20" t="s">
        <v>5</v>
      </c>
      <c r="S23" s="56">
        <f t="shared" si="17"/>
        <v>-7.1499999999999773</v>
      </c>
      <c r="T23" s="57">
        <v>0.7</v>
      </c>
      <c r="U23" s="56">
        <f t="shared" si="17"/>
        <v>100.85000000000002</v>
      </c>
      <c r="V23" s="57">
        <v>1.1759999999999999</v>
      </c>
      <c r="W23" s="56">
        <f t="shared" si="18"/>
        <v>394.85</v>
      </c>
      <c r="X23" s="57">
        <v>0.7</v>
      </c>
      <c r="Y23" s="3"/>
      <c r="Z23" s="4"/>
      <c r="AA23" s="19" t="s">
        <v>11</v>
      </c>
      <c r="AB23" s="132" t="s">
        <v>26</v>
      </c>
      <c r="AC23" s="134"/>
      <c r="AD23" s="57">
        <v>1</v>
      </c>
      <c r="AE23" s="57">
        <v>0.999</v>
      </c>
      <c r="AF23" s="57">
        <v>0.998</v>
      </c>
      <c r="AG23" s="57">
        <v>0.997</v>
      </c>
      <c r="AH23" s="57">
        <v>0.996</v>
      </c>
      <c r="AI23" s="57">
        <v>0.995</v>
      </c>
      <c r="AJ23" s="57">
        <v>0.995</v>
      </c>
      <c r="AK23" s="57">
        <v>0.99399999999999999</v>
      </c>
      <c r="AL23" s="57">
        <v>0.99399999999999999</v>
      </c>
      <c r="AM23" s="57">
        <v>0.99299999999999999</v>
      </c>
      <c r="AN23" s="57">
        <v>0.99299999999999999</v>
      </c>
      <c r="AO23" s="57">
        <v>0.99199999999999999</v>
      </c>
      <c r="AP23" s="57">
        <v>0.99099999999999999</v>
      </c>
      <c r="AQ23" s="57">
        <v>0.99</v>
      </c>
      <c r="AR23" s="57">
        <v>0.98899999999999999</v>
      </c>
      <c r="AS23" s="57">
        <v>0.98799999999999999</v>
      </c>
      <c r="AT23" s="57">
        <v>0.98699999999999999</v>
      </c>
      <c r="AU23" s="57">
        <v>0.98599999999999999</v>
      </c>
      <c r="AV23" s="57">
        <v>0.98499999999999999</v>
      </c>
      <c r="AW23" s="57">
        <v>0.98399999999999999</v>
      </c>
      <c r="AX23" s="57">
        <v>0.98299999999999998</v>
      </c>
      <c r="AY23" s="57">
        <v>0.98199999999999998</v>
      </c>
      <c r="AZ23" s="57">
        <v>0.98</v>
      </c>
      <c r="BA23" s="57">
        <v>0.97799999999999998</v>
      </c>
      <c r="BB23" s="57">
        <v>0.97599999999999998</v>
      </c>
      <c r="BC23" s="57">
        <v>0.97399999999999998</v>
      </c>
      <c r="BD23" s="57">
        <v>0.97199999999999998</v>
      </c>
      <c r="BE23" s="57">
        <v>0.97</v>
      </c>
      <c r="BF23" s="57">
        <v>0.96499999999999997</v>
      </c>
      <c r="BG23" s="57">
        <v>0.96</v>
      </c>
      <c r="BH23" s="57">
        <v>0.94599999999999995</v>
      </c>
      <c r="BI23" s="57">
        <v>0.93</v>
      </c>
      <c r="BJ23" s="4"/>
      <c r="BK23" s="4"/>
      <c r="BL23" s="4"/>
      <c r="BM23" s="4"/>
      <c r="BN23" s="4"/>
      <c r="BO23" s="4"/>
      <c r="BP23" s="4"/>
      <c r="BQ23" s="4"/>
      <c r="BR23" s="4"/>
      <c r="BS23" s="4"/>
      <c r="BT23" s="4"/>
      <c r="BU23" s="4"/>
      <c r="BV23" s="4"/>
      <c r="BW23" s="4"/>
      <c r="BX23" s="4"/>
      <c r="BY23" s="4"/>
      <c r="BZ23" s="4"/>
      <c r="CA23" s="4"/>
      <c r="CB23" s="4"/>
    </row>
    <row r="24" spans="1:80" x14ac:dyDescent="0.25">
      <c r="A24" s="1"/>
      <c r="B24" s="20" t="s">
        <v>7</v>
      </c>
      <c r="C24" s="52">
        <f t="shared" si="12"/>
        <v>2.6070952449779541</v>
      </c>
      <c r="D24" s="17">
        <f>C24/C23-1</f>
        <v>3.3800000000000052E-2</v>
      </c>
      <c r="E24" s="15">
        <f t="shared" si="10"/>
        <v>0.9626333769136689</v>
      </c>
      <c r="F24" s="53">
        <f t="shared" si="13"/>
        <v>2.7082950866888176</v>
      </c>
      <c r="G24" s="18">
        <f t="shared" si="14"/>
        <v>3.3800000000000052E-2</v>
      </c>
      <c r="H24" s="1"/>
      <c r="I24" s="2"/>
      <c r="J24" s="20" t="s">
        <v>7</v>
      </c>
      <c r="K24" s="54">
        <v>0.29601</v>
      </c>
      <c r="L24" s="17">
        <f t="shared" si="15"/>
        <v>0.11152416356877293</v>
      </c>
      <c r="M24" s="15">
        <f t="shared" si="11"/>
        <v>0.89699999999999991</v>
      </c>
      <c r="N24" s="55">
        <v>0.33</v>
      </c>
      <c r="O24" s="18">
        <f t="shared" si="16"/>
        <v>5.0420168067226934E-2</v>
      </c>
      <c r="P24" s="2"/>
      <c r="Q24" s="3"/>
      <c r="R24" s="20" t="s">
        <v>6</v>
      </c>
      <c r="S24" s="56">
        <f t="shared" si="17"/>
        <v>-11.149999999999977</v>
      </c>
      <c r="T24" s="57">
        <v>0.7</v>
      </c>
      <c r="U24" s="56">
        <f t="shared" si="17"/>
        <v>94.850000000000023</v>
      </c>
      <c r="V24" s="57">
        <v>1.1759999999999999</v>
      </c>
      <c r="W24" s="56">
        <f t="shared" si="18"/>
        <v>388.85</v>
      </c>
      <c r="X24" s="57">
        <v>0.7</v>
      </c>
      <c r="Y24" s="3"/>
      <c r="Z24" s="4"/>
      <c r="AA24" s="135" t="s">
        <v>49</v>
      </c>
      <c r="AB24" s="135"/>
      <c r="AC24" s="135"/>
      <c r="AD24" s="21">
        <f>AD22-AD23</f>
        <v>0</v>
      </c>
      <c r="AE24" s="21">
        <f t="shared" ref="AE24:BI24" si="19">AE22-AE23</f>
        <v>0</v>
      </c>
      <c r="AF24" s="21">
        <f t="shared" si="19"/>
        <v>0</v>
      </c>
      <c r="AG24" s="21">
        <f t="shared" si="19"/>
        <v>0</v>
      </c>
      <c r="AH24" s="21">
        <f t="shared" si="19"/>
        <v>0</v>
      </c>
      <c r="AI24" s="21">
        <f t="shared" si="19"/>
        <v>0</v>
      </c>
      <c r="AJ24" s="21">
        <f t="shared" si="19"/>
        <v>0</v>
      </c>
      <c r="AK24" s="21">
        <f t="shared" si="19"/>
        <v>0</v>
      </c>
      <c r="AL24" s="21">
        <f t="shared" si="19"/>
        <v>0</v>
      </c>
      <c r="AM24" s="21">
        <f t="shared" si="19"/>
        <v>0</v>
      </c>
      <c r="AN24" s="21">
        <f t="shared" si="19"/>
        <v>0</v>
      </c>
      <c r="AO24" s="21">
        <f t="shared" si="19"/>
        <v>0</v>
      </c>
      <c r="AP24" s="21">
        <f t="shared" si="19"/>
        <v>0</v>
      </c>
      <c r="AQ24" s="21">
        <f t="shared" si="19"/>
        <v>0</v>
      </c>
      <c r="AR24" s="21">
        <f t="shared" si="19"/>
        <v>0</v>
      </c>
      <c r="AS24" s="21">
        <f t="shared" si="19"/>
        <v>0</v>
      </c>
      <c r="AT24" s="21">
        <f t="shared" si="19"/>
        <v>0</v>
      </c>
      <c r="AU24" s="21">
        <f t="shared" si="19"/>
        <v>0</v>
      </c>
      <c r="AV24" s="21">
        <f t="shared" si="19"/>
        <v>0</v>
      </c>
      <c r="AW24" s="21">
        <f t="shared" si="19"/>
        <v>0</v>
      </c>
      <c r="AX24" s="21">
        <f t="shared" si="19"/>
        <v>0</v>
      </c>
      <c r="AY24" s="21">
        <f t="shared" si="19"/>
        <v>0</v>
      </c>
      <c r="AZ24" s="21">
        <f t="shared" si="19"/>
        <v>0</v>
      </c>
      <c r="BA24" s="21">
        <f t="shared" si="19"/>
        <v>0</v>
      </c>
      <c r="BB24" s="21">
        <f t="shared" si="19"/>
        <v>0</v>
      </c>
      <c r="BC24" s="21">
        <f t="shared" si="19"/>
        <v>0</v>
      </c>
      <c r="BD24" s="21">
        <f t="shared" si="19"/>
        <v>0</v>
      </c>
      <c r="BE24" s="21">
        <f t="shared" si="19"/>
        <v>0</v>
      </c>
      <c r="BF24" s="21">
        <f t="shared" si="19"/>
        <v>0</v>
      </c>
      <c r="BG24" s="21">
        <f t="shared" si="19"/>
        <v>0</v>
      </c>
      <c r="BH24" s="21">
        <f t="shared" si="19"/>
        <v>-1.0000000000000009E-3</v>
      </c>
      <c r="BI24" s="21">
        <f t="shared" si="19"/>
        <v>-2.0000000000000018E-2</v>
      </c>
      <c r="BJ24" s="4"/>
      <c r="BK24" s="4"/>
      <c r="BL24" s="4"/>
      <c r="BM24" s="4"/>
      <c r="BN24" s="4"/>
      <c r="BO24" s="4"/>
      <c r="BP24" s="4"/>
      <c r="BQ24" s="4"/>
      <c r="BR24" s="4"/>
      <c r="BS24" s="4"/>
      <c r="BT24" s="4"/>
      <c r="BU24" s="4"/>
      <c r="BV24" s="4"/>
      <c r="BW24" s="4"/>
      <c r="BX24" s="4"/>
      <c r="BY24" s="4"/>
      <c r="BZ24" s="4"/>
      <c r="CA24" s="4"/>
      <c r="CB24" s="4"/>
    </row>
    <row r="25" spans="1:80" x14ac:dyDescent="0.25">
      <c r="A25" s="1"/>
      <c r="B25" s="31" t="s">
        <v>9</v>
      </c>
      <c r="C25" s="52">
        <v>2.1729400000000001</v>
      </c>
      <c r="D25" s="17">
        <f>C25/C20-1</f>
        <v>-4.8000000000000043E-2</v>
      </c>
      <c r="E25" s="15">
        <f t="shared" si="10"/>
        <v>0.96263337691366879</v>
      </c>
      <c r="F25" s="53">
        <v>2.2572871999999999</v>
      </c>
      <c r="G25" s="18">
        <f>F25/F20-1</f>
        <v>-4.8000000000000154E-2</v>
      </c>
      <c r="H25" s="1"/>
      <c r="I25" s="2"/>
      <c r="J25" s="31" t="s">
        <v>9</v>
      </c>
      <c r="K25" s="54">
        <v>0.28000000000000003</v>
      </c>
      <c r="L25" s="17">
        <f>K25/K20-1</f>
        <v>0.43810991268618382</v>
      </c>
      <c r="M25" s="15">
        <f t="shared" si="11"/>
        <v>0.80000000000000016</v>
      </c>
      <c r="N25" s="55">
        <v>0.35</v>
      </c>
      <c r="O25" s="18">
        <f>N25/N20-1</f>
        <v>0.28870724253470303</v>
      </c>
      <c r="P25" s="2"/>
      <c r="Q25" s="3"/>
      <c r="R25" s="20" t="s">
        <v>7</v>
      </c>
      <c r="S25" s="56">
        <f t="shared" si="17"/>
        <v>-15.149999999999977</v>
      </c>
      <c r="T25" s="57">
        <v>0.7</v>
      </c>
      <c r="U25" s="56">
        <f t="shared" si="17"/>
        <v>88.850000000000023</v>
      </c>
      <c r="V25" s="57">
        <v>1.1759999999999999</v>
      </c>
      <c r="W25" s="56">
        <f t="shared" si="18"/>
        <v>382.85</v>
      </c>
      <c r="X25" s="57">
        <v>0.7</v>
      </c>
      <c r="Y25" s="3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  <c r="AV25" s="4"/>
      <c r="AW25" s="4"/>
      <c r="AX25" s="4"/>
      <c r="AY25" s="4"/>
      <c r="AZ25" s="4"/>
      <c r="BA25" s="4"/>
      <c r="BB25" s="4"/>
      <c r="BC25" s="4"/>
      <c r="BD25" s="4"/>
      <c r="BE25" s="4"/>
      <c r="BF25" s="4"/>
      <c r="BG25" s="4"/>
      <c r="BH25" s="4"/>
      <c r="BI25" s="4"/>
      <c r="BJ25" s="4"/>
      <c r="BK25" s="4"/>
      <c r="BL25" s="4"/>
      <c r="BM25" s="4"/>
      <c r="BN25" s="4"/>
      <c r="BO25" s="4"/>
      <c r="BP25" s="4"/>
      <c r="BQ25" s="4"/>
      <c r="BR25" s="4"/>
      <c r="BS25" s="4"/>
      <c r="BT25" s="4"/>
      <c r="BU25" s="4"/>
      <c r="BV25" s="4"/>
      <c r="BW25" s="4"/>
      <c r="BX25" s="4"/>
      <c r="BY25" s="4"/>
      <c r="BZ25" s="4"/>
      <c r="CA25" s="4"/>
      <c r="CB25" s="4"/>
    </row>
    <row r="26" spans="1:80" x14ac:dyDescent="0.25">
      <c r="A26" s="1"/>
      <c r="B26" s="33" t="s">
        <v>8</v>
      </c>
      <c r="C26" s="52">
        <v>2.0860224000000001</v>
      </c>
      <c r="D26" s="17">
        <f>C26/C25-1</f>
        <v>-4.0000000000000036E-2</v>
      </c>
      <c r="E26" s="15">
        <f t="shared" si="10"/>
        <v>0.9626333769136689</v>
      </c>
      <c r="F26" s="53">
        <v>2.1669957119999999</v>
      </c>
      <c r="G26" s="18">
        <f t="shared" ref="G26" si="20">F26/F25-1</f>
        <v>-4.0000000000000036E-2</v>
      </c>
      <c r="H26" s="1"/>
      <c r="I26" s="2"/>
      <c r="J26" s="33" t="s">
        <v>8</v>
      </c>
      <c r="K26" s="54">
        <v>0.32</v>
      </c>
      <c r="L26" s="17">
        <f t="shared" ref="L26" si="21">K26/K25-1</f>
        <v>0.14285714285714279</v>
      </c>
      <c r="M26" s="15">
        <f t="shared" si="11"/>
        <v>0.76190476190476197</v>
      </c>
      <c r="N26" s="55">
        <v>0.42</v>
      </c>
      <c r="O26" s="18">
        <f t="shared" ref="O26" si="22">N26/N25-1</f>
        <v>0.19999999999999996</v>
      </c>
      <c r="P26" s="2"/>
      <c r="Q26" s="3"/>
      <c r="R26" s="31" t="s">
        <v>9</v>
      </c>
      <c r="S26" s="56">
        <f t="shared" si="17"/>
        <v>-52.149999999999977</v>
      </c>
      <c r="T26" s="57">
        <v>0.7</v>
      </c>
      <c r="U26" s="56">
        <f t="shared" si="17"/>
        <v>71.850000000000023</v>
      </c>
      <c r="V26" s="57">
        <v>1.1759999999999999</v>
      </c>
      <c r="W26" s="56">
        <f t="shared" si="18"/>
        <v>347.85</v>
      </c>
      <c r="X26" s="57">
        <v>0.7</v>
      </c>
      <c r="Y26" s="3"/>
      <c r="Z26" s="4"/>
      <c r="AA26" s="4"/>
      <c r="AB26" s="4"/>
      <c r="AC26" s="4"/>
      <c r="AD26" s="39">
        <v>1</v>
      </c>
      <c r="AE26" s="39">
        <v>2</v>
      </c>
      <c r="AF26" s="39">
        <v>3</v>
      </c>
      <c r="AG26" s="39">
        <v>4</v>
      </c>
      <c r="AH26" s="39">
        <v>5</v>
      </c>
      <c r="AI26" s="39">
        <v>6</v>
      </c>
      <c r="AJ26" s="39">
        <v>7</v>
      </c>
      <c r="AK26" s="39">
        <v>8</v>
      </c>
      <c r="AL26" s="39">
        <v>9</v>
      </c>
      <c r="AM26" s="39">
        <v>10</v>
      </c>
      <c r="AN26" s="39">
        <v>11</v>
      </c>
      <c r="AO26" s="39">
        <v>12</v>
      </c>
      <c r="AP26" s="39">
        <v>13</v>
      </c>
      <c r="AQ26" s="39">
        <v>14</v>
      </c>
      <c r="AR26" s="39">
        <v>15</v>
      </c>
      <c r="AS26" s="39">
        <v>16</v>
      </c>
      <c r="AT26" s="39">
        <v>17</v>
      </c>
      <c r="AU26" s="39">
        <v>18</v>
      </c>
      <c r="AV26" s="39">
        <v>19</v>
      </c>
      <c r="AW26" s="39">
        <v>20</v>
      </c>
      <c r="AX26" s="39">
        <v>21</v>
      </c>
      <c r="AY26" s="39">
        <v>22</v>
      </c>
      <c r="AZ26" s="39">
        <v>23</v>
      </c>
      <c r="BA26" s="39">
        <v>24</v>
      </c>
      <c r="BB26" s="39">
        <v>25</v>
      </c>
      <c r="BC26" s="39">
        <v>26</v>
      </c>
      <c r="BD26" s="39">
        <v>27</v>
      </c>
      <c r="BE26" s="39">
        <v>28</v>
      </c>
      <c r="BF26" s="39">
        <v>29</v>
      </c>
      <c r="BG26" s="39">
        <v>30</v>
      </c>
      <c r="BH26" s="39">
        <v>31</v>
      </c>
      <c r="BI26" s="39">
        <v>32</v>
      </c>
      <c r="BJ26" s="4"/>
      <c r="BK26" s="4"/>
      <c r="BL26" s="4"/>
      <c r="BM26" s="4"/>
      <c r="BN26" s="4"/>
      <c r="BO26" s="4"/>
      <c r="BP26" s="4"/>
      <c r="BQ26" s="4"/>
      <c r="BR26" s="4"/>
      <c r="BS26" s="4"/>
      <c r="BT26" s="4"/>
      <c r="BU26" s="4"/>
      <c r="BV26" s="4"/>
      <c r="BW26" s="4"/>
      <c r="BX26" s="4"/>
      <c r="BY26" s="4"/>
      <c r="BZ26" s="4"/>
      <c r="CA26" s="4"/>
      <c r="CB26" s="4"/>
    </row>
    <row r="27" spans="1:80" ht="15.75" thickBot="1" x14ac:dyDescent="0.3">
      <c r="A27" s="1"/>
      <c r="B27" s="1"/>
      <c r="C27" s="1"/>
      <c r="D27" s="1"/>
      <c r="E27" s="1"/>
      <c r="F27" s="1"/>
      <c r="G27" s="1"/>
      <c r="H27" s="1"/>
      <c r="I27" s="2"/>
      <c r="J27" s="2"/>
      <c r="K27" s="2"/>
      <c r="L27" s="2"/>
      <c r="M27" s="2"/>
      <c r="N27" s="2"/>
      <c r="O27" s="2"/>
      <c r="P27" s="2"/>
      <c r="Q27" s="3"/>
      <c r="R27" s="33" t="s">
        <v>8</v>
      </c>
      <c r="S27" s="56">
        <f t="shared" si="17"/>
        <v>-60.149999999999977</v>
      </c>
      <c r="T27" s="57">
        <v>0.7</v>
      </c>
      <c r="U27" s="56">
        <f t="shared" si="17"/>
        <v>66.850000000000023</v>
      </c>
      <c r="V27" s="57">
        <v>1.1759999999999999</v>
      </c>
      <c r="W27" s="56">
        <f t="shared" si="18"/>
        <v>339.85</v>
      </c>
      <c r="X27" s="57">
        <v>0.7</v>
      </c>
      <c r="Y27" s="3"/>
      <c r="Z27" s="4"/>
      <c r="AA27" s="16" t="s">
        <v>10</v>
      </c>
      <c r="AB27" s="136" t="s">
        <v>51</v>
      </c>
      <c r="AC27" s="137"/>
      <c r="AD27" s="57">
        <v>1</v>
      </c>
      <c r="AE27" s="57">
        <v>0.999</v>
      </c>
      <c r="AF27" s="57">
        <v>0.998</v>
      </c>
      <c r="AG27" s="57">
        <v>0.996</v>
      </c>
      <c r="AH27" s="57">
        <v>0.99399999999999999</v>
      </c>
      <c r="AI27" s="57">
        <v>0.99199999999999999</v>
      </c>
      <c r="AJ27" s="57">
        <v>0.99</v>
      </c>
      <c r="AK27" s="57">
        <v>0.98799999999999999</v>
      </c>
      <c r="AL27" s="57">
        <v>0.98599999999999999</v>
      </c>
      <c r="AM27" s="57">
        <v>0.98299999999999998</v>
      </c>
      <c r="AN27" s="57">
        <v>0.98</v>
      </c>
      <c r="AO27" s="57">
        <v>0.97699999999999998</v>
      </c>
      <c r="AP27" s="57">
        <v>0.97399999999999998</v>
      </c>
      <c r="AQ27" s="57">
        <v>0.97199999999999998</v>
      </c>
      <c r="AR27" s="57">
        <v>0.97</v>
      </c>
      <c r="AS27" s="57">
        <v>0.96799999999999997</v>
      </c>
      <c r="AT27" s="57">
        <v>0.96599999999999997</v>
      </c>
      <c r="AU27" s="57">
        <v>0.96399999999999997</v>
      </c>
      <c r="AV27" s="57">
        <v>0.96199999999999997</v>
      </c>
      <c r="AW27" s="57">
        <v>0.96</v>
      </c>
      <c r="AX27" s="57">
        <v>0.95899999999999996</v>
      </c>
      <c r="AY27" s="57">
        <v>0.95799999999999996</v>
      </c>
      <c r="AZ27" s="57">
        <v>0.95699999999999996</v>
      </c>
      <c r="BA27" s="57">
        <v>0.95599999999999996</v>
      </c>
      <c r="BB27" s="57">
        <v>0.95499999999999996</v>
      </c>
      <c r="BC27" s="57">
        <v>0.95399999999999996</v>
      </c>
      <c r="BD27" s="57">
        <v>0.95199999999999996</v>
      </c>
      <c r="BE27" s="57">
        <v>0.95</v>
      </c>
      <c r="BF27" s="57">
        <v>0.94499999999999995</v>
      </c>
      <c r="BG27" s="57">
        <v>0.94</v>
      </c>
      <c r="BH27" s="57">
        <v>0.92</v>
      </c>
      <c r="BI27" s="57">
        <v>0.88</v>
      </c>
      <c r="BJ27" s="4"/>
      <c r="BK27" s="4"/>
      <c r="BL27" s="4"/>
      <c r="BM27" s="4"/>
      <c r="BN27" s="4"/>
      <c r="BO27" s="4"/>
      <c r="BP27" s="4"/>
      <c r="BQ27" s="4"/>
      <c r="BR27" s="4"/>
      <c r="BS27" s="4"/>
      <c r="BT27" s="4"/>
      <c r="BU27" s="4"/>
      <c r="BV27" s="4"/>
      <c r="BW27" s="4"/>
      <c r="BX27" s="4"/>
      <c r="BY27" s="4"/>
      <c r="BZ27" s="4"/>
      <c r="CA27" s="4"/>
      <c r="CB27" s="4"/>
    </row>
    <row r="28" spans="1:80" ht="15.75" thickBot="1" x14ac:dyDescent="0.3">
      <c r="A28" s="1"/>
      <c r="B28" s="1"/>
      <c r="C28" s="1"/>
      <c r="D28" s="1"/>
      <c r="E28" s="1"/>
      <c r="F28" s="1"/>
      <c r="G28" s="1"/>
      <c r="H28" s="1"/>
      <c r="I28" s="2"/>
      <c r="J28" s="6" t="s">
        <v>21</v>
      </c>
      <c r="K28" s="126" t="s">
        <v>22</v>
      </c>
      <c r="L28" s="131"/>
      <c r="M28" s="131"/>
      <c r="N28" s="127"/>
      <c r="O28" s="2"/>
      <c r="P28" s="2"/>
      <c r="Q28" s="3"/>
      <c r="R28" s="3"/>
      <c r="S28" s="3"/>
      <c r="T28" s="3"/>
      <c r="U28" s="3"/>
      <c r="V28" s="3"/>
      <c r="W28" s="3"/>
      <c r="X28" s="3"/>
      <c r="Y28" s="3"/>
      <c r="Z28" s="4"/>
      <c r="AA28" s="19" t="s">
        <v>11</v>
      </c>
      <c r="AB28" s="136" t="s">
        <v>51</v>
      </c>
      <c r="AC28" s="137"/>
      <c r="AD28" s="57">
        <v>1</v>
      </c>
      <c r="AE28" s="57">
        <v>0.999</v>
      </c>
      <c r="AF28" s="57">
        <v>0.998</v>
      </c>
      <c r="AG28" s="57">
        <v>0.996</v>
      </c>
      <c r="AH28" s="57">
        <v>0.99399999999999999</v>
      </c>
      <c r="AI28" s="57">
        <v>0.99199999999999999</v>
      </c>
      <c r="AJ28" s="57">
        <v>0.99</v>
      </c>
      <c r="AK28" s="57">
        <v>0.98799999999999999</v>
      </c>
      <c r="AL28" s="57">
        <v>0.98599999999999999</v>
      </c>
      <c r="AM28" s="57">
        <v>0.98299999999999998</v>
      </c>
      <c r="AN28" s="57">
        <v>0.98</v>
      </c>
      <c r="AO28" s="57">
        <v>0.97699999999999998</v>
      </c>
      <c r="AP28" s="57">
        <v>0.97399999999999998</v>
      </c>
      <c r="AQ28" s="57">
        <v>0.97199999999999998</v>
      </c>
      <c r="AR28" s="57">
        <v>0.97</v>
      </c>
      <c r="AS28" s="57">
        <v>0.96799999999999997</v>
      </c>
      <c r="AT28" s="57">
        <v>0.96599999999999997</v>
      </c>
      <c r="AU28" s="57">
        <v>0.96399999999999997</v>
      </c>
      <c r="AV28" s="57">
        <v>0.96199999999999997</v>
      </c>
      <c r="AW28" s="57">
        <v>0.96</v>
      </c>
      <c r="AX28" s="57">
        <v>0.95899999999999996</v>
      </c>
      <c r="AY28" s="57">
        <v>0.95799999999999996</v>
      </c>
      <c r="AZ28" s="57">
        <v>0.95699999999999996</v>
      </c>
      <c r="BA28" s="57">
        <v>0.95599999999999996</v>
      </c>
      <c r="BB28" s="57">
        <v>0.95499999999999996</v>
      </c>
      <c r="BC28" s="57">
        <v>0.95399999999999996</v>
      </c>
      <c r="BD28" s="57">
        <v>0.95199999999999996</v>
      </c>
      <c r="BE28" s="57">
        <v>0.95</v>
      </c>
      <c r="BF28" s="57">
        <v>0.94499999999999995</v>
      </c>
      <c r="BG28" s="57">
        <v>0.94199999999999995</v>
      </c>
      <c r="BH28" s="57">
        <v>0.93400000000000005</v>
      </c>
      <c r="BI28" s="57">
        <v>0.91</v>
      </c>
      <c r="BJ28" s="4"/>
      <c r="BK28" s="4"/>
      <c r="BL28" s="4"/>
      <c r="BM28" s="4"/>
      <c r="BN28" s="4"/>
      <c r="BO28" s="4"/>
      <c r="BP28" s="4"/>
      <c r="BQ28" s="4"/>
      <c r="BR28" s="4"/>
      <c r="BS28" s="4"/>
      <c r="BT28" s="4"/>
      <c r="BU28" s="4"/>
      <c r="BV28" s="4"/>
      <c r="BW28" s="4"/>
      <c r="BX28" s="4"/>
      <c r="BY28" s="4"/>
      <c r="BZ28" s="4"/>
      <c r="CA28" s="4"/>
      <c r="CB28" s="4"/>
    </row>
    <row r="29" spans="1:80" ht="15.75" thickBot="1" x14ac:dyDescent="0.3">
      <c r="A29" s="1"/>
      <c r="B29" s="129" t="s">
        <v>15</v>
      </c>
      <c r="C29" s="138"/>
      <c r="D29" s="138"/>
      <c r="E29" s="130"/>
      <c r="F29" s="22">
        <f>AVERAGE(D10:D13,G10:G13,D21:D24,G21:G24)</f>
        <v>3.3800000000000052E-2</v>
      </c>
      <c r="G29" s="1"/>
      <c r="H29" s="1"/>
      <c r="I29" s="2"/>
      <c r="J29" s="2"/>
      <c r="K29" s="2"/>
      <c r="L29" s="2"/>
      <c r="M29" s="2"/>
      <c r="N29" s="2"/>
      <c r="O29" s="2"/>
      <c r="P29" s="2"/>
      <c r="Q29" s="3"/>
      <c r="R29" s="3"/>
      <c r="S29" s="3"/>
      <c r="T29" s="3"/>
      <c r="U29" s="3"/>
      <c r="V29" s="3"/>
      <c r="W29" s="3"/>
      <c r="X29" s="3"/>
      <c r="Y29" s="3"/>
      <c r="Z29" s="4"/>
      <c r="AA29" s="132" t="s">
        <v>49</v>
      </c>
      <c r="AB29" s="133"/>
      <c r="AC29" s="134"/>
      <c r="AD29" s="21">
        <f>AD27-AD28</f>
        <v>0</v>
      </c>
      <c r="AE29" s="21">
        <f t="shared" ref="AE29:BI29" si="23">AE27-AE28</f>
        <v>0</v>
      </c>
      <c r="AF29" s="21">
        <f t="shared" si="23"/>
        <v>0</v>
      </c>
      <c r="AG29" s="21">
        <f t="shared" si="23"/>
        <v>0</v>
      </c>
      <c r="AH29" s="21">
        <f t="shared" si="23"/>
        <v>0</v>
      </c>
      <c r="AI29" s="21">
        <f t="shared" si="23"/>
        <v>0</v>
      </c>
      <c r="AJ29" s="21">
        <f t="shared" si="23"/>
        <v>0</v>
      </c>
      <c r="AK29" s="21">
        <f t="shared" si="23"/>
        <v>0</v>
      </c>
      <c r="AL29" s="21">
        <f t="shared" si="23"/>
        <v>0</v>
      </c>
      <c r="AM29" s="21">
        <f t="shared" si="23"/>
        <v>0</v>
      </c>
      <c r="AN29" s="21">
        <f t="shared" si="23"/>
        <v>0</v>
      </c>
      <c r="AO29" s="21">
        <f t="shared" si="23"/>
        <v>0</v>
      </c>
      <c r="AP29" s="21">
        <f t="shared" si="23"/>
        <v>0</v>
      </c>
      <c r="AQ29" s="21">
        <f t="shared" si="23"/>
        <v>0</v>
      </c>
      <c r="AR29" s="21">
        <f t="shared" si="23"/>
        <v>0</v>
      </c>
      <c r="AS29" s="21">
        <f t="shared" si="23"/>
        <v>0</v>
      </c>
      <c r="AT29" s="21">
        <f t="shared" si="23"/>
        <v>0</v>
      </c>
      <c r="AU29" s="21">
        <f t="shared" si="23"/>
        <v>0</v>
      </c>
      <c r="AV29" s="21">
        <f t="shared" si="23"/>
        <v>0</v>
      </c>
      <c r="AW29" s="21">
        <f t="shared" si="23"/>
        <v>0</v>
      </c>
      <c r="AX29" s="21">
        <f t="shared" si="23"/>
        <v>0</v>
      </c>
      <c r="AY29" s="21">
        <f t="shared" si="23"/>
        <v>0</v>
      </c>
      <c r="AZ29" s="21">
        <f t="shared" si="23"/>
        <v>0</v>
      </c>
      <c r="BA29" s="21">
        <f t="shared" si="23"/>
        <v>0</v>
      </c>
      <c r="BB29" s="21">
        <f t="shared" si="23"/>
        <v>0</v>
      </c>
      <c r="BC29" s="21">
        <f t="shared" si="23"/>
        <v>0</v>
      </c>
      <c r="BD29" s="21">
        <f t="shared" si="23"/>
        <v>0</v>
      </c>
      <c r="BE29" s="21">
        <f t="shared" si="23"/>
        <v>0</v>
      </c>
      <c r="BF29" s="21">
        <f t="shared" si="23"/>
        <v>0</v>
      </c>
      <c r="BG29" s="21">
        <f t="shared" si="23"/>
        <v>-2.0000000000000018E-3</v>
      </c>
      <c r="BH29" s="21">
        <f t="shared" si="23"/>
        <v>-1.4000000000000012E-2</v>
      </c>
      <c r="BI29" s="21">
        <f t="shared" si="23"/>
        <v>-3.0000000000000027E-2</v>
      </c>
      <c r="BJ29" s="4"/>
      <c r="BK29" s="4"/>
      <c r="BL29" s="4"/>
      <c r="BM29" s="4"/>
      <c r="BN29" s="4"/>
      <c r="BO29" s="4"/>
      <c r="BP29" s="4"/>
      <c r="BQ29" s="4"/>
      <c r="BR29" s="4"/>
      <c r="BS29" s="4"/>
      <c r="BT29" s="4"/>
      <c r="BU29" s="4"/>
      <c r="BV29" s="4"/>
      <c r="BW29" s="4"/>
      <c r="BX29" s="4"/>
      <c r="BY29" s="4"/>
      <c r="BZ29" s="4"/>
      <c r="CA29" s="4"/>
      <c r="CB29" s="4"/>
    </row>
    <row r="30" spans="1:80" ht="15.75" thickBot="1" x14ac:dyDescent="0.3">
      <c r="A30" s="1"/>
      <c r="B30" s="129" t="s">
        <v>17</v>
      </c>
      <c r="C30" s="138"/>
      <c r="D30" s="138"/>
      <c r="E30" s="130"/>
      <c r="F30" s="22">
        <f>AVERAGE(D14,G14,D25,G25)</f>
        <v>-4.800000000000007E-2</v>
      </c>
      <c r="G30" s="1"/>
      <c r="H30" s="1"/>
      <c r="I30" s="2"/>
      <c r="J30" s="2"/>
      <c r="K30" s="7" t="s">
        <v>10</v>
      </c>
      <c r="L30" s="2"/>
      <c r="M30" s="8" t="s">
        <v>13</v>
      </c>
      <c r="N30" s="9" t="s">
        <v>11</v>
      </c>
      <c r="O30" s="2"/>
      <c r="P30" s="2"/>
      <c r="Q30" s="3"/>
      <c r="R30" s="3"/>
      <c r="S30" s="3"/>
      <c r="T30" s="3"/>
      <c r="U30" s="3"/>
      <c r="V30" s="3"/>
      <c r="W30" s="3"/>
      <c r="X30" s="3"/>
      <c r="Y30" s="3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4"/>
      <c r="AU30" s="4"/>
      <c r="AV30" s="4"/>
      <c r="AW30" s="4"/>
      <c r="AX30" s="4"/>
      <c r="AY30" s="4"/>
      <c r="AZ30" s="4"/>
      <c r="BA30" s="4"/>
      <c r="BB30" s="4"/>
      <c r="BC30" s="4"/>
      <c r="BD30" s="4"/>
      <c r="BE30" s="4"/>
      <c r="BF30" s="4"/>
      <c r="BG30" s="4"/>
      <c r="BH30" s="4"/>
      <c r="BI30" s="4"/>
      <c r="BJ30" s="4"/>
      <c r="BK30" s="4"/>
      <c r="BL30" s="4"/>
      <c r="BM30" s="4"/>
      <c r="BN30" s="4"/>
      <c r="BO30" s="4"/>
      <c r="BP30" s="4"/>
      <c r="BQ30" s="4"/>
      <c r="BR30" s="4"/>
      <c r="BS30" s="4"/>
      <c r="BT30" s="4"/>
      <c r="BU30" s="4"/>
      <c r="BV30" s="4"/>
      <c r="BW30" s="4"/>
      <c r="BX30" s="4"/>
      <c r="BY30" s="4"/>
      <c r="BZ30" s="4"/>
      <c r="CA30" s="4"/>
      <c r="CB30" s="4"/>
    </row>
    <row r="31" spans="1:80" ht="15.75" thickBot="1" x14ac:dyDescent="0.3">
      <c r="A31" s="1"/>
      <c r="B31" s="129" t="s">
        <v>16</v>
      </c>
      <c r="C31" s="138"/>
      <c r="D31" s="138"/>
      <c r="E31" s="130"/>
      <c r="F31" s="22">
        <f>AVERAGE(D15,G15,D26,G26)</f>
        <v>-4.0000000000000036E-2</v>
      </c>
      <c r="G31" s="1"/>
      <c r="H31" s="1"/>
      <c r="I31" s="2"/>
      <c r="J31" s="20" t="s">
        <v>3</v>
      </c>
      <c r="K31" s="54">
        <v>0.59</v>
      </c>
      <c r="L31" s="6" t="s">
        <v>12</v>
      </c>
      <c r="M31" s="15">
        <f>K31/N31</f>
        <v>0.71688942891859053</v>
      </c>
      <c r="N31" s="55">
        <v>0.82299999999999995</v>
      </c>
      <c r="O31" s="39" t="s">
        <v>12</v>
      </c>
      <c r="P31" s="2"/>
      <c r="Q31" s="3"/>
      <c r="R31" s="3"/>
      <c r="S31" s="3"/>
      <c r="T31" s="3"/>
      <c r="U31" s="3"/>
      <c r="V31" s="3"/>
      <c r="W31" s="3"/>
      <c r="X31" s="3"/>
      <c r="Y31" s="3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4"/>
      <c r="AU31" s="4"/>
      <c r="AV31" s="4"/>
      <c r="AW31" s="4"/>
      <c r="AX31" s="4"/>
      <c r="AY31" s="4"/>
      <c r="AZ31" s="4"/>
      <c r="BA31" s="4"/>
      <c r="BB31" s="4"/>
      <c r="BC31" s="4"/>
      <c r="BD31" s="4"/>
      <c r="BE31" s="4"/>
      <c r="BF31" s="4"/>
      <c r="BG31" s="4"/>
      <c r="BH31" s="4"/>
      <c r="BI31" s="4"/>
      <c r="BJ31" s="4"/>
      <c r="BK31" s="4"/>
      <c r="BL31" s="4"/>
      <c r="BM31" s="4"/>
      <c r="BN31" s="4"/>
      <c r="BO31" s="4"/>
      <c r="BP31" s="4"/>
      <c r="BQ31" s="4"/>
      <c r="BR31" s="4"/>
      <c r="BS31" s="4"/>
      <c r="BT31" s="4"/>
      <c r="BU31" s="4"/>
      <c r="BV31" s="4"/>
      <c r="BW31" s="4"/>
      <c r="BX31" s="4"/>
      <c r="BY31" s="4"/>
      <c r="BZ31" s="4"/>
      <c r="CA31" s="4"/>
      <c r="CB31" s="4"/>
    </row>
    <row r="32" spans="1:80" x14ac:dyDescent="0.25">
      <c r="A32" s="1"/>
      <c r="B32" s="1"/>
      <c r="C32" s="1"/>
      <c r="D32" s="1"/>
      <c r="E32" s="1"/>
      <c r="F32" s="1"/>
      <c r="G32" s="1"/>
      <c r="H32" s="1"/>
      <c r="I32" s="2"/>
      <c r="J32" s="20" t="s">
        <v>4</v>
      </c>
      <c r="K32" s="54">
        <v>0.65500000000000003</v>
      </c>
      <c r="L32" s="17">
        <f>K32/K31-1</f>
        <v>0.11016949152542388</v>
      </c>
      <c r="M32" s="15">
        <f t="shared" ref="M32:M37" si="24">K32/N32</f>
        <v>0.75810185185185186</v>
      </c>
      <c r="N32" s="55">
        <v>0.86399999999999999</v>
      </c>
      <c r="O32" s="18">
        <f>N32/N31-1</f>
        <v>4.9817739975698716E-2</v>
      </c>
      <c r="P32" s="2"/>
      <c r="Q32" s="3"/>
      <c r="R32" s="3"/>
      <c r="S32" s="3"/>
      <c r="T32" s="3"/>
      <c r="U32" s="3"/>
      <c r="V32" s="3"/>
      <c r="W32" s="3"/>
      <c r="X32" s="3"/>
      <c r="Y32" s="3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  <c r="AO32" s="4"/>
      <c r="AP32" s="4"/>
      <c r="AQ32" s="4"/>
      <c r="AR32" s="4"/>
      <c r="AS32" s="4"/>
      <c r="AT32" s="4"/>
      <c r="AU32" s="4"/>
      <c r="AV32" s="4"/>
      <c r="AW32" s="4"/>
      <c r="AX32" s="4"/>
      <c r="AY32" s="4"/>
      <c r="AZ32" s="4"/>
      <c r="BA32" s="4"/>
      <c r="BB32" s="4"/>
      <c r="BC32" s="4"/>
      <c r="BD32" s="4"/>
      <c r="BE32" s="4"/>
      <c r="BF32" s="4"/>
      <c r="BG32" s="4"/>
      <c r="BH32" s="4"/>
      <c r="BI32" s="4"/>
      <c r="BJ32" s="4"/>
      <c r="BK32" s="4"/>
      <c r="BL32" s="4"/>
      <c r="BM32" s="4"/>
      <c r="BN32" s="4"/>
      <c r="BO32" s="4"/>
      <c r="BP32" s="4"/>
      <c r="BQ32" s="4"/>
      <c r="BR32" s="4"/>
      <c r="BS32" s="4"/>
      <c r="BT32" s="4"/>
      <c r="BU32" s="4"/>
      <c r="BV32" s="4"/>
      <c r="BW32" s="4"/>
      <c r="BX32" s="4"/>
      <c r="BY32" s="4"/>
      <c r="BZ32" s="4"/>
      <c r="CA32" s="4"/>
      <c r="CB32" s="4"/>
    </row>
    <row r="33" spans="1:51" x14ac:dyDescent="0.25">
      <c r="A33" s="1"/>
      <c r="B33" s="1"/>
      <c r="C33" s="1"/>
      <c r="D33" s="1"/>
      <c r="E33" s="1"/>
      <c r="F33" s="1"/>
      <c r="G33" s="1"/>
      <c r="H33" s="1"/>
      <c r="I33" s="2"/>
      <c r="J33" s="20" t="s">
        <v>5</v>
      </c>
      <c r="K33" s="54">
        <v>0.72699999999999998</v>
      </c>
      <c r="L33" s="17">
        <f t="shared" ref="L33:L35" si="25">K33/K32-1</f>
        <v>0.10992366412213728</v>
      </c>
      <c r="M33" s="15">
        <f t="shared" si="24"/>
        <v>0.80154355016538037</v>
      </c>
      <c r="N33" s="55">
        <v>0.90700000000000003</v>
      </c>
      <c r="O33" s="18">
        <f t="shared" ref="O33:O35" si="26">N33/N32-1</f>
        <v>4.9768518518518601E-2</v>
      </c>
      <c r="P33" s="2"/>
      <c r="Q33" s="23"/>
      <c r="R33" s="23"/>
      <c r="S33" s="23"/>
      <c r="T33" s="23"/>
      <c r="U33" s="23"/>
      <c r="V33" s="23"/>
      <c r="W33" s="23"/>
      <c r="X33" s="23"/>
      <c r="Y33" s="23"/>
      <c r="Z33" s="24"/>
      <c r="AA33" s="24"/>
      <c r="AB33" s="24"/>
      <c r="AC33" s="24"/>
      <c r="AD33" s="24"/>
      <c r="AE33" s="24"/>
      <c r="AF33" s="24"/>
      <c r="AG33" s="24"/>
      <c r="AH33" s="24"/>
      <c r="AI33" s="24"/>
      <c r="AJ33" s="24"/>
      <c r="AK33" s="24"/>
      <c r="AL33" s="24"/>
      <c r="AM33" s="25"/>
      <c r="AN33" s="25"/>
      <c r="AO33" s="25"/>
      <c r="AP33" s="25"/>
      <c r="AQ33" s="25"/>
      <c r="AR33" s="25"/>
      <c r="AS33" s="25"/>
      <c r="AT33" s="25"/>
      <c r="AU33" s="25"/>
      <c r="AV33" s="25"/>
      <c r="AW33" s="25"/>
      <c r="AX33" s="25"/>
      <c r="AY33" s="25"/>
    </row>
    <row r="34" spans="1:51" ht="15.75" thickBot="1" x14ac:dyDescent="0.3">
      <c r="A34" s="25"/>
      <c r="B34" s="25"/>
      <c r="C34" s="25"/>
      <c r="D34" s="25"/>
      <c r="E34" s="25"/>
      <c r="F34" s="25"/>
      <c r="G34" s="25"/>
      <c r="H34" s="25"/>
      <c r="I34" s="2"/>
      <c r="J34" s="20" t="s">
        <v>6</v>
      </c>
      <c r="K34" s="54">
        <v>0.80700000000000005</v>
      </c>
      <c r="L34" s="17">
        <f t="shared" si="25"/>
        <v>0.11004126547455306</v>
      </c>
      <c r="M34" s="15">
        <f t="shared" si="24"/>
        <v>0.8476890756302522</v>
      </c>
      <c r="N34" s="55">
        <v>0.95199999999999996</v>
      </c>
      <c r="O34" s="18">
        <f t="shared" si="26"/>
        <v>4.961411245865488E-2</v>
      </c>
      <c r="P34" s="2"/>
      <c r="Q34" s="23"/>
      <c r="R34" s="23"/>
      <c r="S34" s="23"/>
      <c r="T34" s="23"/>
      <c r="U34" s="23"/>
      <c r="V34" s="23"/>
      <c r="W34" s="23"/>
      <c r="X34" s="23"/>
      <c r="Y34" s="23"/>
      <c r="Z34" s="24"/>
      <c r="AA34" s="24"/>
      <c r="AB34" s="24"/>
      <c r="AC34" s="24"/>
      <c r="AD34" s="24"/>
      <c r="AE34" s="24"/>
      <c r="AF34" s="24"/>
      <c r="AG34" s="24"/>
      <c r="AH34" s="24"/>
      <c r="AI34" s="24"/>
      <c r="AJ34" s="24"/>
      <c r="AK34" s="24"/>
      <c r="AL34" s="24"/>
      <c r="AM34" s="25"/>
      <c r="AN34" s="25"/>
      <c r="AO34" s="25"/>
      <c r="AP34" s="25"/>
      <c r="AQ34" s="25"/>
      <c r="AR34" s="25"/>
      <c r="AS34" s="25"/>
      <c r="AT34" s="25"/>
      <c r="AU34" s="25"/>
      <c r="AV34" s="25"/>
      <c r="AW34" s="25"/>
      <c r="AX34" s="25"/>
      <c r="AY34" s="25"/>
    </row>
    <row r="35" spans="1:51" ht="15.75" thickBot="1" x14ac:dyDescent="0.3">
      <c r="A35" s="25"/>
      <c r="B35" s="129" t="s">
        <v>23</v>
      </c>
      <c r="C35" s="130"/>
      <c r="D35" s="25"/>
      <c r="E35" s="25"/>
      <c r="F35" s="25"/>
      <c r="G35" s="25"/>
      <c r="H35" s="25"/>
      <c r="I35" s="2"/>
      <c r="J35" s="20" t="s">
        <v>7</v>
      </c>
      <c r="K35" s="54">
        <v>0.89700000000000002</v>
      </c>
      <c r="L35" s="17">
        <f t="shared" si="25"/>
        <v>0.11152416356877315</v>
      </c>
      <c r="M35" s="15">
        <f t="shared" si="24"/>
        <v>0.89700000000000002</v>
      </c>
      <c r="N35" s="55">
        <v>1</v>
      </c>
      <c r="O35" s="18">
        <f t="shared" si="26"/>
        <v>5.0420168067226934E-2</v>
      </c>
      <c r="P35" s="2"/>
      <c r="Q35" s="23"/>
      <c r="R35" s="129" t="s">
        <v>42</v>
      </c>
      <c r="S35" s="130"/>
      <c r="T35" s="23"/>
      <c r="U35" s="132" t="s">
        <v>40</v>
      </c>
      <c r="V35" s="134"/>
      <c r="W35" s="23"/>
      <c r="X35" s="23"/>
      <c r="Y35" s="23"/>
      <c r="Z35" s="24"/>
      <c r="AA35" s="24"/>
      <c r="AB35" s="24"/>
      <c r="AC35" s="24"/>
      <c r="AD35" s="24"/>
      <c r="AE35" s="24"/>
      <c r="AF35" s="24"/>
      <c r="AG35" s="24"/>
      <c r="AH35" s="24"/>
      <c r="AI35" s="24"/>
      <c r="AJ35" s="24"/>
      <c r="AK35" s="24"/>
      <c r="AL35" s="24"/>
      <c r="AM35" s="25"/>
      <c r="AN35" s="129" t="s">
        <v>80</v>
      </c>
      <c r="AO35" s="130"/>
      <c r="AP35" s="25"/>
      <c r="AQ35" s="25"/>
      <c r="AR35" s="25"/>
      <c r="AS35" s="25"/>
      <c r="AT35" s="25"/>
      <c r="AU35" s="7" t="s">
        <v>10</v>
      </c>
      <c r="AV35" s="9" t="s">
        <v>11</v>
      </c>
      <c r="AW35" s="25"/>
      <c r="AX35" s="25"/>
      <c r="AY35" s="25"/>
    </row>
    <row r="36" spans="1:51" x14ac:dyDescent="0.25">
      <c r="A36" s="25"/>
      <c r="B36" s="25"/>
      <c r="C36" s="25"/>
      <c r="D36" s="25"/>
      <c r="E36" s="25"/>
      <c r="F36" s="25"/>
      <c r="G36" s="25"/>
      <c r="H36" s="25"/>
      <c r="I36" s="2"/>
      <c r="J36" s="31" t="s">
        <v>9</v>
      </c>
      <c r="K36" s="54">
        <v>1.1700000000000002</v>
      </c>
      <c r="L36" s="17">
        <f>K36/K31-1</f>
        <v>0.98305084745762739</v>
      </c>
      <c r="M36" s="15">
        <f t="shared" si="24"/>
        <v>0.8666666666666667</v>
      </c>
      <c r="N36" s="55">
        <v>1.35</v>
      </c>
      <c r="O36" s="18">
        <f>N36/N31-1</f>
        <v>0.64034021871202929</v>
      </c>
      <c r="P36" s="2"/>
      <c r="Q36" s="23"/>
      <c r="R36" s="23"/>
      <c r="S36" s="23"/>
      <c r="T36" s="23"/>
      <c r="U36" s="23"/>
      <c r="V36" s="23"/>
      <c r="W36" s="23"/>
      <c r="X36" s="23"/>
      <c r="Y36" s="23"/>
      <c r="Z36" s="24"/>
      <c r="AA36" s="24"/>
      <c r="AB36" s="24"/>
      <c r="AC36" s="24"/>
      <c r="AD36" s="24"/>
      <c r="AE36" s="24"/>
      <c r="AF36" s="24"/>
      <c r="AG36" s="24"/>
      <c r="AH36" s="24"/>
      <c r="AI36" s="24"/>
      <c r="AJ36" s="24"/>
      <c r="AK36" s="24"/>
      <c r="AL36" s="24"/>
      <c r="AM36" s="25"/>
      <c r="AN36" s="25"/>
      <c r="AO36" s="25"/>
      <c r="AP36" s="25"/>
      <c r="AQ36" s="25"/>
      <c r="AR36" s="25"/>
      <c r="AS36" s="135" t="s">
        <v>26</v>
      </c>
      <c r="AT36" s="135"/>
      <c r="AU36" s="67">
        <v>-0.12</v>
      </c>
      <c r="AV36" s="66">
        <v>-0.11</v>
      </c>
      <c r="AW36" s="25"/>
      <c r="AX36" s="25"/>
      <c r="AY36" s="25"/>
    </row>
    <row r="37" spans="1:51" ht="15.75" thickBot="1" x14ac:dyDescent="0.3">
      <c r="A37" s="25"/>
      <c r="B37" s="25"/>
      <c r="C37" s="25"/>
      <c r="D37" s="25"/>
      <c r="E37" s="25"/>
      <c r="F37" s="25"/>
      <c r="G37" s="25"/>
      <c r="H37" s="25"/>
      <c r="I37" s="2"/>
      <c r="J37" s="33" t="s">
        <v>8</v>
      </c>
      <c r="K37" s="54">
        <v>1.62</v>
      </c>
      <c r="L37" s="17">
        <f t="shared" ref="L37" si="27">K37/K36-1</f>
        <v>0.38461538461538458</v>
      </c>
      <c r="M37" s="15">
        <f t="shared" si="24"/>
        <v>0.81818181818181812</v>
      </c>
      <c r="N37" s="55">
        <v>1.9800000000000002</v>
      </c>
      <c r="O37" s="18">
        <f t="shared" ref="O37" si="28">N37/N36-1</f>
        <v>0.46666666666666679</v>
      </c>
      <c r="P37" s="2"/>
      <c r="Q37" s="23"/>
      <c r="R37" s="23"/>
      <c r="S37" s="23"/>
      <c r="T37" s="23"/>
      <c r="U37" s="23"/>
      <c r="V37" s="23"/>
      <c r="W37" s="23"/>
      <c r="X37" s="23"/>
      <c r="Y37" s="23"/>
      <c r="Z37" s="24"/>
      <c r="AA37" s="24"/>
      <c r="AB37" s="24"/>
      <c r="AC37" s="24"/>
      <c r="AD37" s="24"/>
      <c r="AE37" s="24"/>
      <c r="AF37" s="24"/>
      <c r="AG37" s="24"/>
      <c r="AH37" s="24"/>
      <c r="AI37" s="24"/>
      <c r="AJ37" s="24"/>
      <c r="AK37" s="24"/>
      <c r="AL37" s="24"/>
      <c r="AM37" s="25"/>
      <c r="AN37" s="25"/>
      <c r="AO37" s="25"/>
      <c r="AP37" s="25"/>
      <c r="AQ37" s="25"/>
      <c r="AR37" s="25"/>
      <c r="AS37" s="140" t="s">
        <v>9</v>
      </c>
      <c r="AT37" s="140"/>
      <c r="AU37" s="67">
        <v>0.08</v>
      </c>
      <c r="AV37" s="66">
        <v>0.08</v>
      </c>
      <c r="AW37" s="25"/>
      <c r="AX37" s="25"/>
      <c r="AY37" s="25"/>
    </row>
    <row r="38" spans="1:51" ht="15.75" thickBot="1" x14ac:dyDescent="0.3">
      <c r="A38" s="25"/>
      <c r="B38" s="25"/>
      <c r="C38" s="6" t="s">
        <v>21</v>
      </c>
      <c r="D38" s="126" t="s">
        <v>24</v>
      </c>
      <c r="E38" s="127"/>
      <c r="F38" s="126" t="s">
        <v>25</v>
      </c>
      <c r="G38" s="127"/>
      <c r="H38" s="25"/>
      <c r="I38" s="2"/>
      <c r="J38" s="2"/>
      <c r="K38" s="2"/>
      <c r="L38" s="2"/>
      <c r="M38" s="2"/>
      <c r="N38" s="2"/>
      <c r="O38" s="2"/>
      <c r="P38" s="2"/>
      <c r="Q38" s="23"/>
      <c r="R38" s="6" t="s">
        <v>1</v>
      </c>
      <c r="S38" s="126" t="s">
        <v>43</v>
      </c>
      <c r="T38" s="131"/>
      <c r="U38" s="127"/>
      <c r="V38" s="23"/>
      <c r="W38" s="23"/>
      <c r="X38" s="23"/>
      <c r="Y38" s="23"/>
      <c r="Z38" s="24"/>
      <c r="AA38" s="24"/>
      <c r="AB38" s="24"/>
      <c r="AC38" s="24"/>
      <c r="AD38" s="24"/>
      <c r="AE38" s="24"/>
      <c r="AF38" s="24"/>
      <c r="AG38" s="24"/>
      <c r="AH38" s="24"/>
      <c r="AI38" s="24"/>
      <c r="AJ38" s="24"/>
      <c r="AK38" s="24"/>
      <c r="AL38" s="24"/>
      <c r="AM38" s="25"/>
      <c r="AN38" s="6" t="s">
        <v>1</v>
      </c>
      <c r="AO38" s="126" t="s">
        <v>81</v>
      </c>
      <c r="AP38" s="131"/>
      <c r="AQ38" s="127"/>
      <c r="AR38" s="25"/>
      <c r="AS38" s="141" t="s">
        <v>8</v>
      </c>
      <c r="AT38" s="141"/>
      <c r="AU38" s="67">
        <v>0.09</v>
      </c>
      <c r="AV38" s="66">
        <v>0.09</v>
      </c>
      <c r="AW38" s="25"/>
      <c r="AX38" s="25"/>
      <c r="AY38" s="25"/>
    </row>
    <row r="39" spans="1:51" x14ac:dyDescent="0.25">
      <c r="A39" s="25"/>
      <c r="B39" s="25"/>
      <c r="C39" s="25"/>
      <c r="D39" s="25"/>
      <c r="E39" s="25"/>
      <c r="F39" s="25"/>
      <c r="G39" s="25"/>
      <c r="H39" s="25"/>
      <c r="I39" s="2"/>
      <c r="J39" s="2"/>
      <c r="K39" s="2"/>
      <c r="L39" s="2"/>
      <c r="M39" s="2"/>
      <c r="N39" s="2"/>
      <c r="O39" s="2"/>
      <c r="P39" s="2"/>
      <c r="Q39" s="23"/>
      <c r="R39" s="23"/>
      <c r="S39" s="23"/>
      <c r="T39" s="23"/>
      <c r="U39" s="23"/>
      <c r="V39" s="23"/>
      <c r="W39" s="23"/>
      <c r="X39" s="23"/>
      <c r="Y39" s="23"/>
      <c r="Z39" s="24"/>
      <c r="AA39" s="24"/>
      <c r="AB39" s="24"/>
      <c r="AC39" s="24"/>
      <c r="AD39" s="24"/>
      <c r="AE39" s="24"/>
      <c r="AF39" s="24"/>
      <c r="AG39" s="24"/>
      <c r="AH39" s="24"/>
      <c r="AI39" s="24"/>
      <c r="AJ39" s="24"/>
      <c r="AK39" s="24"/>
      <c r="AL39" s="24"/>
      <c r="AM39" s="25"/>
      <c r="AN39" s="25"/>
      <c r="AO39" s="25"/>
      <c r="AP39" s="25"/>
      <c r="AQ39" s="25"/>
      <c r="AR39" s="25"/>
      <c r="AS39" s="25"/>
      <c r="AT39" s="25"/>
      <c r="AU39" s="25"/>
      <c r="AV39" s="25"/>
      <c r="AW39" s="25"/>
      <c r="AX39" s="25"/>
      <c r="AY39" s="25"/>
    </row>
    <row r="40" spans="1:51" x14ac:dyDescent="0.25">
      <c r="A40" s="25"/>
      <c r="B40" s="25"/>
      <c r="C40" s="26" t="s">
        <v>94</v>
      </c>
      <c r="D40" s="26" t="s">
        <v>95</v>
      </c>
      <c r="E40" s="27" t="s">
        <v>28</v>
      </c>
      <c r="F40" s="28" t="s">
        <v>29</v>
      </c>
      <c r="G40" s="29" t="s">
        <v>30</v>
      </c>
      <c r="H40" s="25"/>
      <c r="I40" s="24"/>
      <c r="J40" s="24"/>
      <c r="K40" s="24"/>
      <c r="L40" s="24"/>
      <c r="M40" s="24"/>
      <c r="N40" s="24"/>
      <c r="O40" s="24"/>
      <c r="P40" s="24"/>
      <c r="Q40" s="23"/>
      <c r="R40" s="23"/>
      <c r="S40" s="27" t="s">
        <v>44</v>
      </c>
      <c r="T40" s="30" t="s">
        <v>45</v>
      </c>
      <c r="U40" s="23"/>
      <c r="V40" s="27" t="s">
        <v>53</v>
      </c>
      <c r="W40" s="23"/>
      <c r="X40" s="23"/>
      <c r="Y40" s="23"/>
      <c r="Z40" s="24"/>
      <c r="AA40" s="24"/>
      <c r="AB40" s="24"/>
      <c r="AC40" s="24"/>
      <c r="AD40" s="24"/>
      <c r="AE40" s="24"/>
      <c r="AF40" s="24"/>
      <c r="AG40" s="24"/>
      <c r="AH40" s="24"/>
      <c r="AI40" s="24"/>
      <c r="AJ40" s="24"/>
      <c r="AK40" s="24"/>
      <c r="AL40" s="24"/>
      <c r="AM40" s="25"/>
      <c r="AN40" s="25"/>
      <c r="AO40" s="25"/>
      <c r="AP40" s="25"/>
      <c r="AQ40" s="25"/>
      <c r="AR40" s="25"/>
      <c r="AS40" s="25"/>
      <c r="AT40" s="25"/>
      <c r="AU40" s="25"/>
      <c r="AV40" s="25"/>
      <c r="AW40" s="25"/>
      <c r="AX40" s="25"/>
      <c r="AY40" s="25"/>
    </row>
    <row r="41" spans="1:51" ht="15.75" thickBot="1" x14ac:dyDescent="0.3">
      <c r="A41" s="25"/>
      <c r="B41" s="20" t="s">
        <v>26</v>
      </c>
      <c r="C41" s="58">
        <v>1200</v>
      </c>
      <c r="D41" s="58">
        <v>1000</v>
      </c>
      <c r="E41" s="59">
        <v>0.01</v>
      </c>
      <c r="F41" s="60">
        <v>2000</v>
      </c>
      <c r="G41" s="61">
        <v>2200</v>
      </c>
      <c r="H41" s="25"/>
      <c r="I41" s="24"/>
      <c r="J41" s="24"/>
      <c r="K41" s="24"/>
      <c r="L41" s="24"/>
      <c r="M41" s="24"/>
      <c r="N41" s="24"/>
      <c r="O41" s="24"/>
      <c r="P41" s="24"/>
      <c r="Q41" s="23"/>
      <c r="R41" s="20" t="s">
        <v>3</v>
      </c>
      <c r="S41" s="56">
        <v>388.15</v>
      </c>
      <c r="T41" s="56">
        <v>1221</v>
      </c>
      <c r="U41" s="39" t="s">
        <v>12</v>
      </c>
      <c r="V41" s="39">
        <f t="shared" ref="V41:V47" si="29">S41-273.15</f>
        <v>115</v>
      </c>
      <c r="W41" s="39" t="s">
        <v>46</v>
      </c>
      <c r="X41" s="23"/>
      <c r="Y41" s="23"/>
      <c r="Z41" s="24"/>
      <c r="AA41" s="24"/>
      <c r="AB41" s="24"/>
      <c r="AC41" s="24"/>
      <c r="AD41" s="24"/>
      <c r="AE41" s="24"/>
      <c r="AF41" s="24"/>
      <c r="AG41" s="24"/>
      <c r="AH41" s="24"/>
      <c r="AI41" s="24"/>
      <c r="AJ41" s="24"/>
      <c r="AK41" s="24"/>
      <c r="AL41" s="24"/>
      <c r="AM41" s="68"/>
      <c r="AN41" s="68"/>
      <c r="AO41" s="68"/>
      <c r="AP41" s="68"/>
      <c r="AQ41" s="68"/>
      <c r="AR41" s="69"/>
      <c r="AS41" s="69"/>
      <c r="AT41" s="69"/>
      <c r="AU41" s="69"/>
      <c r="AV41" s="69"/>
      <c r="AW41" s="69"/>
      <c r="AX41" s="69"/>
      <c r="AY41" s="69"/>
    </row>
    <row r="42" spans="1:51" ht="15.75" customHeight="1" thickBot="1" x14ac:dyDescent="0.3">
      <c r="A42" s="25"/>
      <c r="B42" s="31" t="s">
        <v>9</v>
      </c>
      <c r="C42" s="58">
        <v>800</v>
      </c>
      <c r="D42" s="58">
        <v>600</v>
      </c>
      <c r="E42" s="59">
        <v>5.0000000000000001E-3</v>
      </c>
      <c r="F42" s="60">
        <v>1600</v>
      </c>
      <c r="G42" s="61">
        <v>2000</v>
      </c>
      <c r="H42" s="25"/>
      <c r="I42" s="24"/>
      <c r="J42" s="129" t="s">
        <v>52</v>
      </c>
      <c r="K42" s="130"/>
      <c r="L42" s="24"/>
      <c r="M42" s="24"/>
      <c r="N42" s="139" t="s">
        <v>61</v>
      </c>
      <c r="O42" s="139"/>
      <c r="P42" s="24"/>
      <c r="Q42" s="23"/>
      <c r="R42" s="20" t="s">
        <v>4</v>
      </c>
      <c r="S42" s="56">
        <v>382.15</v>
      </c>
      <c r="T42" s="56">
        <v>977</v>
      </c>
      <c r="U42" s="18">
        <f>-T41/T42+1</f>
        <v>-0.24974411463664281</v>
      </c>
      <c r="V42" s="39">
        <f t="shared" si="29"/>
        <v>109</v>
      </c>
      <c r="W42" s="32">
        <f>V42-V41</f>
        <v>-6</v>
      </c>
      <c r="X42" s="23"/>
      <c r="Y42" s="23"/>
      <c r="Z42" s="24"/>
      <c r="AA42" s="24"/>
      <c r="AB42" s="24"/>
      <c r="AC42" s="24"/>
      <c r="AD42" s="24"/>
      <c r="AE42" s="24"/>
      <c r="AF42" s="24"/>
      <c r="AG42" s="24"/>
      <c r="AH42" s="24"/>
      <c r="AI42" s="24"/>
      <c r="AJ42" s="24"/>
      <c r="AK42" s="24"/>
      <c r="AL42" s="24"/>
      <c r="AM42" s="68"/>
      <c r="AN42" s="68"/>
      <c r="AO42" s="68"/>
      <c r="AP42" s="68"/>
      <c r="AQ42" s="68"/>
      <c r="AR42" s="69"/>
      <c r="AS42" s="69"/>
      <c r="AT42" s="6" t="s">
        <v>1</v>
      </c>
      <c r="AU42" s="126" t="s">
        <v>83</v>
      </c>
      <c r="AV42" s="127"/>
      <c r="AW42" s="69"/>
      <c r="AX42" s="77" t="s">
        <v>40</v>
      </c>
      <c r="AY42" s="69"/>
    </row>
    <row r="43" spans="1:51" ht="15.75" thickBot="1" x14ac:dyDescent="0.3">
      <c r="A43" s="25"/>
      <c r="B43" s="33" t="s">
        <v>8</v>
      </c>
      <c r="C43" s="58">
        <v>600</v>
      </c>
      <c r="D43" s="58">
        <v>500</v>
      </c>
      <c r="E43" s="59">
        <v>4.0000000000000001E-3</v>
      </c>
      <c r="F43" s="60">
        <v>1000</v>
      </c>
      <c r="G43" s="61">
        <v>1800</v>
      </c>
      <c r="H43" s="25"/>
      <c r="I43" s="24"/>
      <c r="J43" s="24"/>
      <c r="K43" s="24"/>
      <c r="L43" s="24"/>
      <c r="M43" s="24"/>
      <c r="N43" s="24"/>
      <c r="O43" s="24"/>
      <c r="P43" s="24"/>
      <c r="Q43" s="23"/>
      <c r="R43" s="20" t="s">
        <v>5</v>
      </c>
      <c r="S43" s="56">
        <v>376.15</v>
      </c>
      <c r="T43" s="56">
        <v>781</v>
      </c>
      <c r="U43" s="18">
        <f t="shared" ref="U43:U45" si="30">-T42/T43+1</f>
        <v>-0.25096030729833552</v>
      </c>
      <c r="V43" s="39">
        <f t="shared" si="29"/>
        <v>103</v>
      </c>
      <c r="W43" s="32">
        <f t="shared" ref="W43:W45" si="31">V43-V42</f>
        <v>-6</v>
      </c>
      <c r="X43" s="23"/>
      <c r="Y43" s="23"/>
      <c r="Z43" s="24"/>
      <c r="AA43" s="24"/>
      <c r="AB43" s="24"/>
      <c r="AC43" s="24"/>
      <c r="AD43" s="24"/>
      <c r="AE43" s="24"/>
      <c r="AF43" s="24"/>
      <c r="AG43" s="24"/>
      <c r="AH43" s="24"/>
      <c r="AI43" s="24"/>
      <c r="AJ43" s="24"/>
      <c r="AK43" s="24"/>
      <c r="AL43" s="24"/>
      <c r="AM43" s="68"/>
      <c r="AN43" s="6" t="s">
        <v>1</v>
      </c>
      <c r="AO43" s="126" t="s">
        <v>82</v>
      </c>
      <c r="AP43" s="127"/>
      <c r="AQ43" s="68"/>
      <c r="AR43" s="69"/>
      <c r="AS43" s="69"/>
      <c r="AT43" s="69"/>
      <c r="AU43" s="69"/>
      <c r="AV43" s="69"/>
      <c r="AW43" s="69"/>
      <c r="AX43" s="69"/>
      <c r="AY43" s="69"/>
    </row>
    <row r="44" spans="1:51" x14ac:dyDescent="0.25">
      <c r="A44" s="25"/>
      <c r="B44" s="25"/>
      <c r="C44" s="25"/>
      <c r="D44" s="25"/>
      <c r="E44" s="25"/>
      <c r="F44" s="25"/>
      <c r="G44" s="25"/>
      <c r="H44" s="25"/>
      <c r="I44" s="24"/>
      <c r="J44" s="24"/>
      <c r="K44" s="24"/>
      <c r="L44" s="24"/>
      <c r="M44" s="24"/>
      <c r="N44" s="24"/>
      <c r="O44" s="24"/>
      <c r="P44" s="24"/>
      <c r="Q44" s="23"/>
      <c r="R44" s="20" t="s">
        <v>6</v>
      </c>
      <c r="S44" s="56">
        <v>370.15</v>
      </c>
      <c r="T44" s="56">
        <v>625</v>
      </c>
      <c r="U44" s="18">
        <f t="shared" si="30"/>
        <v>-0.24960000000000004</v>
      </c>
      <c r="V44" s="39">
        <f t="shared" si="29"/>
        <v>97</v>
      </c>
      <c r="W44" s="32">
        <f t="shared" si="31"/>
        <v>-6</v>
      </c>
      <c r="X44" s="23"/>
      <c r="Y44" s="23"/>
      <c r="Z44" s="24"/>
      <c r="AA44" s="24"/>
      <c r="AB44" s="24"/>
      <c r="AC44" s="24"/>
      <c r="AD44" s="24"/>
      <c r="AE44" s="24"/>
      <c r="AF44" s="24"/>
      <c r="AG44" s="24"/>
      <c r="AH44" s="24"/>
      <c r="AI44" s="24"/>
      <c r="AJ44" s="24"/>
      <c r="AK44" s="24"/>
      <c r="AL44" s="24"/>
      <c r="AM44" s="68"/>
      <c r="AN44" s="68"/>
      <c r="AO44" s="68"/>
      <c r="AP44" s="68"/>
      <c r="AQ44" s="68"/>
      <c r="AR44" s="69"/>
      <c r="AS44" s="69"/>
      <c r="AT44" s="69"/>
      <c r="AU44" s="69"/>
      <c r="AV44" s="69"/>
      <c r="AW44" s="69"/>
      <c r="AX44" s="69"/>
      <c r="AY44" s="69"/>
    </row>
    <row r="45" spans="1:51" x14ac:dyDescent="0.25">
      <c r="A45" s="25"/>
      <c r="B45" s="25"/>
      <c r="C45" s="25"/>
      <c r="D45" s="25"/>
      <c r="E45" s="25"/>
      <c r="F45" s="25"/>
      <c r="G45" s="25"/>
      <c r="H45" s="25"/>
      <c r="I45" s="24"/>
      <c r="J45" s="34" t="s">
        <v>58</v>
      </c>
      <c r="K45" s="20" t="s">
        <v>59</v>
      </c>
      <c r="L45" s="24"/>
      <c r="M45" s="24"/>
      <c r="N45" s="24"/>
      <c r="O45" s="8" t="s">
        <v>13</v>
      </c>
      <c r="P45" s="24"/>
      <c r="Q45" s="23"/>
      <c r="R45" s="20" t="s">
        <v>7</v>
      </c>
      <c r="S45" s="56">
        <v>364.15</v>
      </c>
      <c r="T45" s="56">
        <v>500</v>
      </c>
      <c r="U45" s="18">
        <f t="shared" si="30"/>
        <v>-0.25</v>
      </c>
      <c r="V45" s="39">
        <f t="shared" si="29"/>
        <v>91</v>
      </c>
      <c r="W45" s="32">
        <f t="shared" si="31"/>
        <v>-6</v>
      </c>
      <c r="X45" s="23"/>
      <c r="Y45" s="23"/>
      <c r="Z45" s="24"/>
      <c r="AA45" s="24"/>
      <c r="AB45" s="24"/>
      <c r="AC45" s="24"/>
      <c r="AD45" s="24"/>
      <c r="AE45" s="24"/>
      <c r="AF45" s="24"/>
      <c r="AG45" s="24"/>
      <c r="AH45" s="24"/>
      <c r="AI45" s="24"/>
      <c r="AJ45" s="24"/>
      <c r="AK45" s="24"/>
      <c r="AL45" s="24"/>
      <c r="AM45" s="68"/>
      <c r="AN45" s="68"/>
      <c r="AO45" s="68"/>
      <c r="AP45" s="68"/>
      <c r="AQ45" s="68"/>
      <c r="AR45" s="69"/>
      <c r="AS45" s="132" t="s">
        <v>26</v>
      </c>
      <c r="AT45" s="134"/>
      <c r="AU45" s="55">
        <v>0.08</v>
      </c>
      <c r="AV45" s="59">
        <v>0.08</v>
      </c>
      <c r="AW45" s="70">
        <v>6.4000000000000001E-2</v>
      </c>
      <c r="AX45" s="72">
        <v>4.2000000000000003E-2</v>
      </c>
      <c r="AY45" s="69"/>
    </row>
    <row r="46" spans="1:51" x14ac:dyDescent="0.25">
      <c r="A46" s="25"/>
      <c r="B46" s="139" t="s">
        <v>31</v>
      </c>
      <c r="C46" s="139"/>
      <c r="D46" s="25"/>
      <c r="E46" s="25"/>
      <c r="F46" s="25"/>
      <c r="G46" s="25"/>
      <c r="H46" s="25"/>
      <c r="I46" s="24"/>
      <c r="J46" s="20" t="s">
        <v>3</v>
      </c>
      <c r="K46" s="35">
        <f t="shared" ref="K46:K52" si="32">IFERROR(AVERAGE(C61,C71),0)</f>
        <v>2.7621872669398655E-10</v>
      </c>
      <c r="L46" s="39" t="s">
        <v>12</v>
      </c>
      <c r="M46" s="24"/>
      <c r="N46" s="20" t="s">
        <v>3</v>
      </c>
      <c r="O46" s="36">
        <f t="shared" ref="O46:O52" si="33">IFERROR(C71/C61,0)</f>
        <v>1.4513049852794833</v>
      </c>
      <c r="P46" s="24"/>
      <c r="Q46" s="23"/>
      <c r="R46" s="31" t="s">
        <v>9</v>
      </c>
      <c r="S46" s="56">
        <v>348.15</v>
      </c>
      <c r="T46" s="56">
        <v>1300</v>
      </c>
      <c r="U46" s="18">
        <f>-T41/T46+1</f>
        <v>6.0769230769230798E-2</v>
      </c>
      <c r="V46" s="39">
        <f t="shared" si="29"/>
        <v>75</v>
      </c>
      <c r="W46" s="32">
        <f>V46-V41</f>
        <v>-40</v>
      </c>
      <c r="X46" s="23"/>
      <c r="Y46" s="23"/>
      <c r="Z46" s="24"/>
      <c r="AA46" s="24"/>
      <c r="AB46" s="24"/>
      <c r="AC46" s="24"/>
      <c r="AD46" s="24"/>
      <c r="AE46" s="24"/>
      <c r="AF46" s="24"/>
      <c r="AG46" s="24"/>
      <c r="AH46" s="24"/>
      <c r="AI46" s="24"/>
      <c r="AJ46" s="24"/>
      <c r="AK46" s="24"/>
      <c r="AL46" s="24"/>
      <c r="AM46" s="68"/>
      <c r="AN46" s="68"/>
      <c r="AO46" s="27" t="s">
        <v>44</v>
      </c>
      <c r="AP46" s="27" t="s">
        <v>53</v>
      </c>
      <c r="AQ46" s="68"/>
      <c r="AR46" s="69"/>
      <c r="AS46" s="143" t="s">
        <v>9</v>
      </c>
      <c r="AT46" s="144"/>
      <c r="AU46" s="55">
        <v>0.01</v>
      </c>
      <c r="AV46" s="59">
        <v>0.01</v>
      </c>
      <c r="AW46" s="70">
        <v>8.0000000000000002E-3</v>
      </c>
      <c r="AX46" s="72">
        <v>5.0000000000000001E-3</v>
      </c>
      <c r="AY46" s="69"/>
    </row>
    <row r="47" spans="1:51" x14ac:dyDescent="0.25">
      <c r="A47" s="25"/>
      <c r="B47" s="25"/>
      <c r="C47" s="25"/>
      <c r="D47" s="25"/>
      <c r="E47" s="25"/>
      <c r="F47" s="25"/>
      <c r="G47" s="25"/>
      <c r="H47" s="25"/>
      <c r="I47" s="24"/>
      <c r="J47" s="20" t="s">
        <v>4</v>
      </c>
      <c r="K47" s="35">
        <f t="shared" si="32"/>
        <v>4.2086954640786808E-10</v>
      </c>
      <c r="L47" s="37">
        <f>IFERROR(K47/K46,0)</f>
        <v>1.5236821610365878</v>
      </c>
      <c r="M47" s="24"/>
      <c r="N47" s="20" t="s">
        <v>4</v>
      </c>
      <c r="O47" s="36">
        <f t="shared" si="33"/>
        <v>1.4900064515536029</v>
      </c>
      <c r="P47" s="24"/>
      <c r="Q47" s="23"/>
      <c r="R47" s="33" t="s">
        <v>8</v>
      </c>
      <c r="S47" s="56">
        <v>342.15</v>
      </c>
      <c r="T47" s="56">
        <v>1000</v>
      </c>
      <c r="U47" s="18">
        <f>-T46/T47+1</f>
        <v>-0.30000000000000004</v>
      </c>
      <c r="V47" s="39">
        <f t="shared" si="29"/>
        <v>69</v>
      </c>
      <c r="W47" s="32">
        <f>V47-V46</f>
        <v>-6</v>
      </c>
      <c r="X47" s="23"/>
      <c r="Y47" s="23"/>
      <c r="Z47" s="24"/>
      <c r="AA47" s="24"/>
      <c r="AB47" s="24"/>
      <c r="AC47" s="24"/>
      <c r="AD47" s="24"/>
      <c r="AE47" s="24"/>
      <c r="AF47" s="24"/>
      <c r="AG47" s="24"/>
      <c r="AH47" s="24"/>
      <c r="AI47" s="24"/>
      <c r="AJ47" s="24"/>
      <c r="AK47" s="24"/>
      <c r="AL47" s="24"/>
      <c r="AM47" s="68"/>
      <c r="AN47" s="20" t="s">
        <v>3</v>
      </c>
      <c r="AO47" s="56">
        <v>247.15</v>
      </c>
      <c r="AP47" s="39">
        <f>AO47-273.15</f>
        <v>-25.999999999999972</v>
      </c>
      <c r="AQ47" s="68"/>
      <c r="AR47" s="69"/>
      <c r="AS47" s="136" t="s">
        <v>8</v>
      </c>
      <c r="AT47" s="137"/>
      <c r="AU47" s="55">
        <v>0.01</v>
      </c>
      <c r="AV47" s="59">
        <v>0.01</v>
      </c>
      <c r="AW47" s="70">
        <v>8.0000000000000002E-3</v>
      </c>
      <c r="AX47" s="72">
        <v>5.0000000000000001E-3</v>
      </c>
      <c r="AY47" s="69"/>
    </row>
    <row r="48" spans="1:51" x14ac:dyDescent="0.25">
      <c r="A48" s="25"/>
      <c r="B48" s="25"/>
      <c r="C48" s="25"/>
      <c r="D48" s="38" t="s">
        <v>27</v>
      </c>
      <c r="E48" s="38" t="s">
        <v>29</v>
      </c>
      <c r="F48" s="38" t="s">
        <v>30</v>
      </c>
      <c r="G48" s="25"/>
      <c r="H48" s="25"/>
      <c r="I48" s="24"/>
      <c r="J48" s="20" t="s">
        <v>5</v>
      </c>
      <c r="K48" s="35">
        <f t="shared" si="32"/>
        <v>6.4137816241680998E-10</v>
      </c>
      <c r="L48" s="37">
        <f t="shared" ref="L48:L52" si="34">IFERROR(K48/K47,0)</f>
        <v>1.5239357845940349</v>
      </c>
      <c r="M48" s="24"/>
      <c r="N48" s="20" t="s">
        <v>5</v>
      </c>
      <c r="O48" s="36">
        <f t="shared" si="33"/>
        <v>1.5297399569283652</v>
      </c>
      <c r="P48" s="24"/>
      <c r="Q48" s="23"/>
      <c r="R48" s="23"/>
      <c r="S48" s="23"/>
      <c r="T48" s="23"/>
      <c r="U48" s="23"/>
      <c r="V48" s="23"/>
      <c r="W48" s="23"/>
      <c r="X48" s="23"/>
      <c r="Y48" s="23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4"/>
      <c r="AM48" s="68"/>
      <c r="AN48" s="20" t="s">
        <v>4</v>
      </c>
      <c r="AO48" s="56">
        <v>248.15</v>
      </c>
      <c r="AP48" s="39">
        <f t="shared" ref="AP48:AP53" si="35">AO48-273.15</f>
        <v>-24.999999999999972</v>
      </c>
      <c r="AQ48" s="68"/>
      <c r="AR48" s="69"/>
      <c r="AS48" s="69"/>
      <c r="AT48" s="69"/>
      <c r="AU48" s="69"/>
      <c r="AV48" s="69"/>
      <c r="AW48" s="69"/>
      <c r="AX48" s="69"/>
      <c r="AY48" s="69"/>
    </row>
    <row r="49" spans="1:51" x14ac:dyDescent="0.25">
      <c r="A49" s="25"/>
      <c r="B49" s="135" t="s">
        <v>26</v>
      </c>
      <c r="C49" s="135"/>
      <c r="D49" s="89">
        <f>AVERAGE(C41:D41)</f>
        <v>1100</v>
      </c>
      <c r="E49" s="89">
        <f>D49+F41</f>
        <v>3100</v>
      </c>
      <c r="F49" s="89">
        <f>D49+F41+G41</f>
        <v>5300</v>
      </c>
      <c r="G49" s="25"/>
      <c r="H49" s="25"/>
      <c r="I49" s="24"/>
      <c r="J49" s="20" t="s">
        <v>6</v>
      </c>
      <c r="K49" s="35">
        <f t="shared" si="32"/>
        <v>9.7758096154492708E-10</v>
      </c>
      <c r="L49" s="37">
        <f t="shared" si="34"/>
        <v>1.5241880981124367</v>
      </c>
      <c r="M49" s="24"/>
      <c r="N49" s="20" t="s">
        <v>6</v>
      </c>
      <c r="O49" s="36">
        <f t="shared" si="33"/>
        <v>1.5705330224464551</v>
      </c>
      <c r="P49" s="24"/>
      <c r="Q49" s="23"/>
      <c r="R49" s="142" t="s">
        <v>77</v>
      </c>
      <c r="S49" s="142"/>
      <c r="T49" s="142"/>
      <c r="U49" s="23"/>
      <c r="V49" s="23"/>
      <c r="W49" s="23"/>
      <c r="X49" s="23"/>
      <c r="Y49" s="23"/>
      <c r="Z49" s="24"/>
      <c r="AA49" s="24"/>
      <c r="AB49" s="24"/>
      <c r="AC49" s="24"/>
      <c r="AD49" s="24"/>
      <c r="AE49" s="24"/>
      <c r="AF49" s="24"/>
      <c r="AG49" s="24"/>
      <c r="AH49" s="24"/>
      <c r="AI49" s="24"/>
      <c r="AJ49" s="24"/>
      <c r="AK49" s="24"/>
      <c r="AL49" s="24"/>
      <c r="AM49" s="68"/>
      <c r="AN49" s="20" t="s">
        <v>5</v>
      </c>
      <c r="AO49" s="56">
        <v>249.15</v>
      </c>
      <c r="AP49" s="39">
        <f t="shared" si="35"/>
        <v>-23.999999999999972</v>
      </c>
      <c r="AQ49" s="68"/>
      <c r="AR49" s="69"/>
      <c r="AS49" s="69"/>
      <c r="AT49" s="69"/>
      <c r="AU49" s="69"/>
      <c r="AV49" s="69"/>
      <c r="AW49" s="69"/>
      <c r="AX49" s="69"/>
      <c r="AY49" s="69"/>
    </row>
    <row r="50" spans="1:51" ht="15.75" thickBot="1" x14ac:dyDescent="0.3">
      <c r="A50" s="25"/>
      <c r="B50" s="140" t="s">
        <v>9</v>
      </c>
      <c r="C50" s="140"/>
      <c r="D50" s="89">
        <f t="shared" ref="D50:D51" si="36">AVERAGE(C42:D42)</f>
        <v>700</v>
      </c>
      <c r="E50" s="89">
        <f t="shared" ref="E50:E51" si="37">D50+F42</f>
        <v>2300</v>
      </c>
      <c r="F50" s="89">
        <f t="shared" ref="F50:F51" si="38">D50+F42+G42</f>
        <v>4300</v>
      </c>
      <c r="G50" s="25"/>
      <c r="H50" s="25"/>
      <c r="I50" s="24"/>
      <c r="J50" s="20" t="s">
        <v>7</v>
      </c>
      <c r="K50" s="35">
        <f t="shared" si="32"/>
        <v>1.4902625679137476E-9</v>
      </c>
      <c r="L50" s="37">
        <f t="shared" si="34"/>
        <v>1.5244390250384996</v>
      </c>
      <c r="M50" s="24"/>
      <c r="N50" s="20" t="s">
        <v>7</v>
      </c>
      <c r="O50" s="36">
        <f t="shared" si="33"/>
        <v>1.6124139030450275</v>
      </c>
      <c r="P50" s="24"/>
      <c r="Q50" s="23"/>
      <c r="R50" s="27" t="s">
        <v>44</v>
      </c>
      <c r="S50" s="30" t="s">
        <v>45</v>
      </c>
      <c r="T50" s="27" t="s">
        <v>53</v>
      </c>
      <c r="U50" s="20" t="s">
        <v>78</v>
      </c>
      <c r="V50" s="20" t="s">
        <v>79</v>
      </c>
      <c r="W50" s="135" t="s">
        <v>88</v>
      </c>
      <c r="X50" s="135"/>
      <c r="Y50" s="23"/>
      <c r="Z50" s="24"/>
      <c r="AA50" s="24"/>
      <c r="AB50" s="24"/>
      <c r="AC50" s="24"/>
      <c r="AD50" s="24"/>
      <c r="AE50" s="24"/>
      <c r="AF50" s="24"/>
      <c r="AG50" s="24"/>
      <c r="AH50" s="24"/>
      <c r="AI50" s="24"/>
      <c r="AJ50" s="24"/>
      <c r="AK50" s="24"/>
      <c r="AL50" s="24"/>
      <c r="AM50" s="68"/>
      <c r="AN50" s="20" t="s">
        <v>6</v>
      </c>
      <c r="AO50" s="56">
        <v>250.15</v>
      </c>
      <c r="AP50" s="39">
        <f t="shared" si="35"/>
        <v>-22.999999999999972</v>
      </c>
      <c r="AQ50" s="68"/>
      <c r="AR50" s="25"/>
      <c r="AS50" s="25"/>
      <c r="AT50" s="25"/>
      <c r="AU50" s="25"/>
      <c r="AV50" s="25"/>
      <c r="AW50" s="25"/>
      <c r="AX50" s="25"/>
      <c r="AY50" s="25"/>
    </row>
    <row r="51" spans="1:51" ht="15.75" thickBot="1" x14ac:dyDescent="0.3">
      <c r="A51" s="25"/>
      <c r="B51" s="141" t="s">
        <v>8</v>
      </c>
      <c r="C51" s="141"/>
      <c r="D51" s="89">
        <f t="shared" si="36"/>
        <v>550</v>
      </c>
      <c r="E51" s="89">
        <f t="shared" si="37"/>
        <v>1550</v>
      </c>
      <c r="F51" s="89">
        <f t="shared" si="38"/>
        <v>3350</v>
      </c>
      <c r="G51" s="25"/>
      <c r="H51" s="25"/>
      <c r="I51" s="24"/>
      <c r="J51" s="31" t="s">
        <v>9</v>
      </c>
      <c r="K51" s="35">
        <f t="shared" si="32"/>
        <v>2.266090972312783E-10</v>
      </c>
      <c r="L51" s="37">
        <f>IFERROR(K50/K51,0)</f>
        <v>6.57635808147975</v>
      </c>
      <c r="M51" s="24"/>
      <c r="N51" s="31" t="s">
        <v>9</v>
      </c>
      <c r="O51" s="36">
        <f t="shared" si="33"/>
        <v>1.3659341037924551</v>
      </c>
      <c r="P51" s="24"/>
      <c r="Q51" s="23"/>
      <c r="R51" s="56">
        <v>358.15</v>
      </c>
      <c r="S51" s="56">
        <v>1152</v>
      </c>
      <c r="T51" s="40">
        <f>R51-273.15</f>
        <v>85</v>
      </c>
      <c r="U51" s="56">
        <v>110</v>
      </c>
      <c r="V51" s="20" t="str">
        <f>IFERROR(TEXT(S51*16/(IF(U51-T51&gt;0,U51-T51,0))/60,0)&amp;" min","Infinito")</f>
        <v>12 min</v>
      </c>
      <c r="W51" s="135" t="str">
        <f>IFERROR(TEXT(S51*32/(IF(U51-T51&gt;0,U51-T51,0))/60,0)&amp;" min","Infinito")</f>
        <v>25 min</v>
      </c>
      <c r="X51" s="135"/>
      <c r="Y51" s="23"/>
      <c r="Z51" s="24"/>
      <c r="AA51" s="24"/>
      <c r="AB51" s="24"/>
      <c r="AC51" s="24"/>
      <c r="AD51" s="24"/>
      <c r="AE51" s="24"/>
      <c r="AF51" s="24"/>
      <c r="AG51" s="24"/>
      <c r="AH51" s="24"/>
      <c r="AI51" s="24"/>
      <c r="AJ51" s="24"/>
      <c r="AK51" s="24"/>
      <c r="AL51" s="24"/>
      <c r="AM51" s="68"/>
      <c r="AN51" s="20" t="s">
        <v>7</v>
      </c>
      <c r="AO51" s="56">
        <v>251.15</v>
      </c>
      <c r="AP51" s="39">
        <f t="shared" si="35"/>
        <v>-21.999999999999972</v>
      </c>
      <c r="AQ51" s="68"/>
      <c r="AR51" s="25"/>
      <c r="AS51" s="25"/>
      <c r="AT51" s="6" t="s">
        <v>1</v>
      </c>
      <c r="AU51" s="126" t="s">
        <v>84</v>
      </c>
      <c r="AV51" s="127"/>
      <c r="AW51" s="25"/>
      <c r="AX51" s="77" t="s">
        <v>40</v>
      </c>
      <c r="AY51" s="25"/>
    </row>
    <row r="52" spans="1:51" x14ac:dyDescent="0.25">
      <c r="A52" s="25"/>
      <c r="B52" s="25"/>
      <c r="C52" s="25"/>
      <c r="D52" s="25"/>
      <c r="E52" s="25"/>
      <c r="F52" s="25"/>
      <c r="G52" s="25"/>
      <c r="H52" s="25"/>
      <c r="I52" s="24"/>
      <c r="J52" s="33" t="s">
        <v>8</v>
      </c>
      <c r="K52" s="35">
        <f t="shared" si="32"/>
        <v>3.451468109404281E-10</v>
      </c>
      <c r="L52" s="37">
        <f t="shared" si="34"/>
        <v>1.5230933583755009</v>
      </c>
      <c r="M52" s="24"/>
      <c r="N52" s="33" t="s">
        <v>8</v>
      </c>
      <c r="O52" s="36">
        <f t="shared" si="33"/>
        <v>1.4023590132269208</v>
      </c>
      <c r="P52" s="24"/>
      <c r="Q52" s="23"/>
      <c r="R52" s="23"/>
      <c r="S52" s="23"/>
      <c r="T52" s="23"/>
      <c r="U52" s="23"/>
      <c r="V52" s="23"/>
      <c r="W52" s="23"/>
      <c r="X52" s="23"/>
      <c r="Y52" s="23"/>
      <c r="Z52" s="24"/>
      <c r="AA52" s="24"/>
      <c r="AB52" s="24"/>
      <c r="AC52" s="24"/>
      <c r="AD52" s="24"/>
      <c r="AE52" s="24"/>
      <c r="AF52" s="24"/>
      <c r="AG52" s="24"/>
      <c r="AH52" s="24"/>
      <c r="AI52" s="24"/>
      <c r="AJ52" s="24"/>
      <c r="AK52" s="24"/>
      <c r="AL52" s="24"/>
      <c r="AM52" s="68"/>
      <c r="AN52" s="31" t="s">
        <v>9</v>
      </c>
      <c r="AO52" s="56">
        <v>243.15</v>
      </c>
      <c r="AP52" s="39">
        <f t="shared" si="35"/>
        <v>-29.999999999999972</v>
      </c>
      <c r="AQ52" s="68"/>
      <c r="AR52" s="25"/>
      <c r="AS52" s="25"/>
      <c r="AT52" s="25"/>
      <c r="AU52" s="25"/>
      <c r="AV52" s="25"/>
      <c r="AW52" s="25"/>
      <c r="AX52" s="25"/>
      <c r="AY52" s="25"/>
    </row>
    <row r="53" spans="1:51" x14ac:dyDescent="0.25">
      <c r="A53" s="25"/>
      <c r="B53" s="25"/>
      <c r="C53" s="25"/>
      <c r="D53" s="25"/>
      <c r="E53" s="25"/>
      <c r="F53" s="25"/>
      <c r="G53" s="25"/>
      <c r="H53" s="25"/>
      <c r="I53" s="24"/>
      <c r="J53" s="24"/>
      <c r="K53" s="24"/>
      <c r="L53" s="24"/>
      <c r="M53" s="24"/>
      <c r="N53" s="24"/>
      <c r="O53" s="24"/>
      <c r="P53" s="24"/>
      <c r="Q53" s="23"/>
      <c r="R53" s="23"/>
      <c r="S53" s="23"/>
      <c r="T53" s="23"/>
      <c r="U53" s="23"/>
      <c r="V53" s="23"/>
      <c r="W53" s="23"/>
      <c r="X53" s="23"/>
      <c r="Y53" s="23"/>
      <c r="Z53" s="24"/>
      <c r="AA53" s="24"/>
      <c r="AB53" s="24"/>
      <c r="AC53" s="24"/>
      <c r="AD53" s="24"/>
      <c r="AE53" s="24"/>
      <c r="AF53" s="24"/>
      <c r="AG53" s="24"/>
      <c r="AH53" s="24"/>
      <c r="AI53" s="24"/>
      <c r="AJ53" s="24"/>
      <c r="AK53" s="24"/>
      <c r="AL53" s="24"/>
      <c r="AM53" s="68"/>
      <c r="AN53" s="33" t="s">
        <v>8</v>
      </c>
      <c r="AO53" s="56">
        <v>237.15</v>
      </c>
      <c r="AP53" s="39">
        <f t="shared" si="35"/>
        <v>-35.999999999999972</v>
      </c>
      <c r="AQ53" s="68"/>
      <c r="AR53" s="25"/>
      <c r="AS53" s="25"/>
      <c r="AT53" s="25"/>
      <c r="AU53" s="25"/>
      <c r="AV53" s="25"/>
      <c r="AW53" s="25"/>
      <c r="AX53" s="25"/>
      <c r="AY53" s="25"/>
    </row>
    <row r="54" spans="1:51" x14ac:dyDescent="0.25">
      <c r="A54" s="24"/>
      <c r="B54" s="24"/>
      <c r="C54" s="24"/>
      <c r="D54" s="24"/>
      <c r="E54" s="24"/>
      <c r="F54" s="24"/>
      <c r="G54" s="24"/>
      <c r="H54" s="24"/>
      <c r="I54" s="24"/>
      <c r="J54" s="24"/>
      <c r="K54" s="24"/>
      <c r="L54" s="24"/>
      <c r="M54" s="24"/>
      <c r="N54" s="24"/>
      <c r="O54" s="24"/>
      <c r="P54" s="24"/>
      <c r="Q54" s="24"/>
      <c r="R54" s="24"/>
      <c r="S54" s="24"/>
      <c r="T54" s="24"/>
      <c r="U54" s="24"/>
      <c r="V54" s="24"/>
      <c r="W54" s="24"/>
      <c r="X54" s="24"/>
      <c r="Y54" s="24"/>
      <c r="Z54" s="24"/>
      <c r="AA54" s="24"/>
      <c r="AB54" s="24"/>
      <c r="AC54" s="24"/>
      <c r="AD54" s="24"/>
      <c r="AE54" s="24"/>
      <c r="AF54" s="24"/>
      <c r="AG54" s="24"/>
      <c r="AH54" s="24"/>
      <c r="AI54" s="24"/>
      <c r="AJ54" s="24"/>
      <c r="AK54" s="24"/>
      <c r="AL54" s="24"/>
      <c r="AM54" s="68"/>
      <c r="AN54" s="68"/>
      <c r="AO54" s="68"/>
      <c r="AP54" s="68"/>
      <c r="AQ54" s="68"/>
      <c r="AR54" s="25"/>
      <c r="AS54" s="132" t="s">
        <v>26</v>
      </c>
      <c r="AT54" s="134"/>
      <c r="AU54" s="55">
        <v>0</v>
      </c>
      <c r="AV54" s="59">
        <v>0</v>
      </c>
      <c r="AW54" s="70">
        <v>-6.0000000000000001E-3</v>
      </c>
      <c r="AX54" s="72">
        <v>-0.02</v>
      </c>
      <c r="AY54" s="25"/>
    </row>
    <row r="55" spans="1:51" ht="15.75" thickBot="1" x14ac:dyDescent="0.3">
      <c r="A55" s="24"/>
      <c r="B55" s="24"/>
      <c r="C55" s="24"/>
      <c r="D55" s="24"/>
      <c r="E55" s="24"/>
      <c r="F55" s="24"/>
      <c r="G55" s="24"/>
      <c r="H55" s="24"/>
      <c r="I55" s="24"/>
      <c r="J55" s="24"/>
      <c r="K55" s="24"/>
      <c r="L55" s="24"/>
      <c r="M55" s="24"/>
      <c r="N55" s="24"/>
      <c r="O55" s="24"/>
      <c r="P55" s="24"/>
      <c r="Q55" s="24"/>
      <c r="R55" s="24"/>
      <c r="S55" s="24"/>
      <c r="T55" s="24"/>
      <c r="U55" s="24"/>
      <c r="V55" s="24"/>
      <c r="W55" s="24"/>
      <c r="X55" s="24"/>
      <c r="Y55" s="24"/>
      <c r="Z55" s="24"/>
      <c r="AA55" s="24"/>
      <c r="AB55" s="24"/>
      <c r="AC55" s="24"/>
      <c r="AD55" s="24"/>
      <c r="AE55" s="24"/>
      <c r="AF55" s="24"/>
      <c r="AG55" s="24"/>
      <c r="AH55" s="24"/>
      <c r="AI55" s="24"/>
      <c r="AJ55" s="24"/>
      <c r="AK55" s="24"/>
      <c r="AL55" s="24"/>
      <c r="AM55" s="68"/>
      <c r="AN55" s="68"/>
      <c r="AO55" s="132" t="s">
        <v>40</v>
      </c>
      <c r="AP55" s="134"/>
      <c r="AQ55" s="68"/>
      <c r="AR55" s="25"/>
      <c r="AS55" s="143" t="s">
        <v>9</v>
      </c>
      <c r="AT55" s="144"/>
      <c r="AU55" s="55">
        <v>0</v>
      </c>
      <c r="AV55" s="59">
        <v>0</v>
      </c>
      <c r="AW55" s="70">
        <v>-1E-3</v>
      </c>
      <c r="AX55" s="72">
        <v>-0.01</v>
      </c>
      <c r="AY55" s="25"/>
    </row>
    <row r="56" spans="1:51" ht="15.75" thickBot="1" x14ac:dyDescent="0.3">
      <c r="A56" s="24"/>
      <c r="B56" s="129" t="s">
        <v>52</v>
      </c>
      <c r="C56" s="130"/>
      <c r="D56" s="24"/>
      <c r="E56" s="24"/>
      <c r="F56" s="24"/>
      <c r="G56" s="24"/>
      <c r="H56" s="24"/>
      <c r="I56" s="24"/>
      <c r="J56" s="24"/>
      <c r="K56" s="24"/>
      <c r="L56" s="24"/>
      <c r="M56" s="24"/>
      <c r="N56" s="24"/>
      <c r="O56" s="24"/>
      <c r="P56" s="24"/>
      <c r="Q56" s="24"/>
      <c r="R56" s="24"/>
      <c r="S56" s="24"/>
      <c r="T56" s="24"/>
      <c r="U56" s="24"/>
      <c r="V56" s="24"/>
      <c r="W56" s="24"/>
      <c r="X56" s="24"/>
      <c r="Y56" s="24"/>
      <c r="Z56" s="24"/>
      <c r="AA56" s="24"/>
      <c r="AB56" s="24"/>
      <c r="AC56" s="24"/>
      <c r="AD56" s="24"/>
      <c r="AE56" s="24"/>
      <c r="AF56" s="24"/>
      <c r="AG56" s="24"/>
      <c r="AH56" s="24"/>
      <c r="AI56" s="24"/>
      <c r="AJ56" s="24"/>
      <c r="AK56" s="24"/>
      <c r="AL56" s="24"/>
      <c r="AM56" s="68"/>
      <c r="AN56" s="68"/>
      <c r="AO56" s="68"/>
      <c r="AP56" s="68"/>
      <c r="AQ56" s="68"/>
      <c r="AR56" s="25"/>
      <c r="AS56" s="136" t="s">
        <v>8</v>
      </c>
      <c r="AT56" s="137"/>
      <c r="AU56" s="55">
        <v>0</v>
      </c>
      <c r="AV56" s="59">
        <v>0</v>
      </c>
      <c r="AW56" s="70">
        <v>-1E-3</v>
      </c>
      <c r="AX56" s="72">
        <v>-0.01</v>
      </c>
      <c r="AY56" s="25"/>
    </row>
    <row r="57" spans="1:51" ht="15.75" thickBot="1" x14ac:dyDescent="0.3">
      <c r="A57" s="24"/>
      <c r="B57" s="24"/>
      <c r="C57" s="24"/>
      <c r="D57" s="24"/>
      <c r="E57" s="24"/>
      <c r="F57" s="6" t="s">
        <v>1</v>
      </c>
      <c r="G57" s="129" t="s">
        <v>54</v>
      </c>
      <c r="H57" s="138"/>
      <c r="I57" s="130"/>
      <c r="J57" s="24"/>
      <c r="K57" s="24"/>
      <c r="L57" s="24"/>
      <c r="M57" s="6" t="s">
        <v>1</v>
      </c>
      <c r="N57" s="129" t="s">
        <v>55</v>
      </c>
      <c r="O57" s="138"/>
      <c r="P57" s="130"/>
      <c r="Q57" s="24"/>
      <c r="R57" s="10" t="s">
        <v>56</v>
      </c>
      <c r="S57" s="56">
        <v>-7.5</v>
      </c>
      <c r="T57" s="11" t="s">
        <v>45</v>
      </c>
      <c r="U57" s="65">
        <v>0.5</v>
      </c>
      <c r="V57" s="24"/>
      <c r="W57" s="24"/>
      <c r="X57" s="24"/>
      <c r="Y57" s="24"/>
      <c r="Z57" s="24"/>
      <c r="AA57" s="24"/>
      <c r="AB57" s="24"/>
      <c r="AC57" s="24"/>
      <c r="AD57" s="24"/>
      <c r="AE57" s="24"/>
      <c r="AF57" s="24"/>
      <c r="AG57" s="24"/>
      <c r="AH57" s="24"/>
      <c r="AI57" s="24"/>
      <c r="AJ57" s="24"/>
      <c r="AK57" s="24"/>
      <c r="AL57" s="24"/>
      <c r="AM57" s="68"/>
      <c r="AN57" s="68"/>
      <c r="AO57" s="68"/>
      <c r="AP57" s="68"/>
      <c r="AQ57" s="68"/>
      <c r="AR57" s="25"/>
      <c r="AS57" s="25"/>
      <c r="AT57" s="25"/>
      <c r="AU57" s="25"/>
      <c r="AV57" s="25"/>
      <c r="AW57" s="25"/>
      <c r="AX57" s="25"/>
      <c r="AY57" s="25"/>
    </row>
    <row r="58" spans="1:51" x14ac:dyDescent="0.25">
      <c r="A58" s="24"/>
      <c r="B58" s="24"/>
      <c r="C58" s="24"/>
      <c r="D58" s="24"/>
      <c r="E58" s="24"/>
      <c r="F58" s="24"/>
      <c r="G58" s="24"/>
      <c r="H58" s="24"/>
      <c r="I58" s="24"/>
      <c r="J58" s="24"/>
      <c r="K58" s="24"/>
      <c r="L58" s="24"/>
      <c r="M58" s="24"/>
      <c r="N58" s="24"/>
      <c r="O58" s="24"/>
      <c r="P58" s="24"/>
      <c r="Q58" s="24"/>
      <c r="R58" s="24"/>
      <c r="S58" s="24"/>
      <c r="T58" s="24"/>
      <c r="U58" s="24"/>
      <c r="V58" s="24"/>
      <c r="W58" s="24"/>
      <c r="X58" s="24"/>
      <c r="Y58" s="24"/>
      <c r="Z58" s="24"/>
      <c r="AA58" s="24"/>
      <c r="AB58" s="24"/>
      <c r="AC58" s="24"/>
      <c r="AD58" s="24"/>
      <c r="AE58" s="24"/>
      <c r="AF58" s="24"/>
      <c r="AG58" s="24"/>
      <c r="AH58" s="24"/>
      <c r="AI58" s="24"/>
      <c r="AJ58" s="24"/>
      <c r="AK58" s="24"/>
      <c r="AL58" s="24"/>
      <c r="AM58" s="68"/>
      <c r="AN58" s="68"/>
      <c r="AO58" s="68"/>
      <c r="AP58" s="68"/>
      <c r="AQ58" s="68"/>
      <c r="AR58" s="25"/>
      <c r="AS58" s="25"/>
      <c r="AT58" s="25"/>
      <c r="AU58" s="25"/>
      <c r="AV58" s="25"/>
      <c r="AW58" s="25"/>
      <c r="AX58" s="25"/>
      <c r="AY58" s="25"/>
    </row>
    <row r="59" spans="1:51" x14ac:dyDescent="0.25">
      <c r="A59" s="24"/>
      <c r="B59" s="24"/>
      <c r="C59" s="24"/>
      <c r="D59" s="24"/>
      <c r="E59" s="24"/>
      <c r="F59" s="24"/>
      <c r="G59" s="24"/>
      <c r="H59" s="24"/>
      <c r="I59" s="24"/>
      <c r="J59" s="24"/>
      <c r="K59" s="24"/>
      <c r="L59" s="24"/>
      <c r="M59" s="24"/>
      <c r="N59" s="24"/>
      <c r="O59" s="24"/>
      <c r="P59" s="24"/>
      <c r="Q59" s="24"/>
      <c r="R59" s="24"/>
      <c r="S59" s="24"/>
      <c r="T59" s="24"/>
      <c r="U59" s="24"/>
      <c r="V59" s="24"/>
      <c r="W59" s="24"/>
      <c r="X59" s="24"/>
      <c r="Y59" s="24"/>
      <c r="Z59" s="24"/>
      <c r="AA59" s="24"/>
      <c r="AB59" s="24"/>
      <c r="AC59" s="24"/>
      <c r="AD59" s="24"/>
      <c r="AE59" s="24"/>
      <c r="AF59" s="24"/>
      <c r="AG59" s="24"/>
      <c r="AH59" s="24"/>
      <c r="AI59" s="24"/>
      <c r="AJ59" s="24"/>
      <c r="AK59" s="24"/>
      <c r="AL59" s="24"/>
      <c r="AM59" s="69"/>
      <c r="AN59" s="69"/>
      <c r="AO59" s="69"/>
      <c r="AP59" s="69"/>
      <c r="AQ59" s="69"/>
      <c r="AR59" s="69"/>
      <c r="AS59" s="69"/>
      <c r="AT59" s="69"/>
      <c r="AU59" s="69"/>
      <c r="AV59" s="69"/>
      <c r="AW59" s="69"/>
      <c r="AX59" s="69"/>
      <c r="AY59" s="69"/>
    </row>
    <row r="60" spans="1:51" ht="15.75" thickBot="1" x14ac:dyDescent="0.3">
      <c r="A60" s="24"/>
      <c r="B60" s="7" t="s">
        <v>10</v>
      </c>
      <c r="C60" s="20" t="s">
        <v>57</v>
      </c>
      <c r="D60" s="24"/>
      <c r="E60" s="20">
        <f>S57</f>
        <v>-7.5</v>
      </c>
      <c r="F60" s="20">
        <f t="shared" ref="F60:AJ60" si="39">E60+$U$57</f>
        <v>-7</v>
      </c>
      <c r="G60" s="20">
        <f t="shared" si="39"/>
        <v>-6.5</v>
      </c>
      <c r="H60" s="20">
        <f t="shared" si="39"/>
        <v>-6</v>
      </c>
      <c r="I60" s="20">
        <f t="shared" si="39"/>
        <v>-5.5</v>
      </c>
      <c r="J60" s="20">
        <f t="shared" si="39"/>
        <v>-5</v>
      </c>
      <c r="K60" s="20">
        <f t="shared" si="39"/>
        <v>-4.5</v>
      </c>
      <c r="L60" s="20">
        <f t="shared" si="39"/>
        <v>-4</v>
      </c>
      <c r="M60" s="20">
        <f t="shared" si="39"/>
        <v>-3.5</v>
      </c>
      <c r="N60" s="20">
        <f t="shared" si="39"/>
        <v>-3</v>
      </c>
      <c r="O60" s="20">
        <f t="shared" si="39"/>
        <v>-2.5</v>
      </c>
      <c r="P60" s="20">
        <f t="shared" si="39"/>
        <v>-2</v>
      </c>
      <c r="Q60" s="20">
        <f t="shared" si="39"/>
        <v>-1.5</v>
      </c>
      <c r="R60" s="20">
        <f t="shared" si="39"/>
        <v>-1</v>
      </c>
      <c r="S60" s="20">
        <f t="shared" si="39"/>
        <v>-0.5</v>
      </c>
      <c r="T60" s="20">
        <f t="shared" si="39"/>
        <v>0</v>
      </c>
      <c r="U60" s="20">
        <f t="shared" si="39"/>
        <v>0.5</v>
      </c>
      <c r="V60" s="20">
        <f t="shared" si="39"/>
        <v>1</v>
      </c>
      <c r="W60" s="20">
        <f t="shared" si="39"/>
        <v>1.5</v>
      </c>
      <c r="X60" s="20">
        <f t="shared" si="39"/>
        <v>2</v>
      </c>
      <c r="Y60" s="20">
        <f t="shared" si="39"/>
        <v>2.5</v>
      </c>
      <c r="Z60" s="20">
        <f t="shared" si="39"/>
        <v>3</v>
      </c>
      <c r="AA60" s="20">
        <f t="shared" si="39"/>
        <v>3.5</v>
      </c>
      <c r="AB60" s="20">
        <f t="shared" si="39"/>
        <v>4</v>
      </c>
      <c r="AC60" s="20">
        <f t="shared" si="39"/>
        <v>4.5</v>
      </c>
      <c r="AD60" s="20">
        <f t="shared" si="39"/>
        <v>5</v>
      </c>
      <c r="AE60" s="20">
        <f t="shared" si="39"/>
        <v>5.5</v>
      </c>
      <c r="AF60" s="20">
        <f t="shared" si="39"/>
        <v>6</v>
      </c>
      <c r="AG60" s="20">
        <f t="shared" si="39"/>
        <v>6.5</v>
      </c>
      <c r="AH60" s="20">
        <f t="shared" si="39"/>
        <v>7</v>
      </c>
      <c r="AI60" s="20">
        <f t="shared" si="39"/>
        <v>7.5</v>
      </c>
      <c r="AJ60" s="20">
        <f t="shared" si="39"/>
        <v>8</v>
      </c>
      <c r="AK60" s="24"/>
      <c r="AL60" s="24"/>
      <c r="AM60" s="69"/>
      <c r="AN60" s="69"/>
      <c r="AO60" s="69"/>
      <c r="AP60" s="69"/>
      <c r="AQ60" s="69"/>
      <c r="AR60" s="69"/>
      <c r="AS60" s="69"/>
      <c r="AT60" s="69"/>
      <c r="AU60" s="69"/>
      <c r="AV60" s="69"/>
      <c r="AW60" s="69"/>
      <c r="AX60" s="69"/>
      <c r="AY60" s="69"/>
    </row>
    <row r="61" spans="1:51" ht="15.75" thickBot="1" x14ac:dyDescent="0.3">
      <c r="A61" s="24"/>
      <c r="B61" s="6" t="s">
        <v>12</v>
      </c>
      <c r="C61" s="35">
        <f>IFERROR(AVERAGE(E61:AJ61),0)</f>
        <v>2.2536463504356127E-10</v>
      </c>
      <c r="D61" s="20" t="s">
        <v>3</v>
      </c>
      <c r="E61" s="62">
        <v>6.7596375808019828E-10</v>
      </c>
      <c r="F61" s="62">
        <v>5.7024430776435317E-10</v>
      </c>
      <c r="G61" s="62">
        <v>4.8054295598123422E-10</v>
      </c>
      <c r="H61" s="62">
        <v>4.1647056185038682E-10</v>
      </c>
      <c r="I61" s="62">
        <v>3.5880540713264458E-10</v>
      </c>
      <c r="J61" s="62">
        <v>3.1299364532870108E-10</v>
      </c>
      <c r="K61" s="62">
        <v>2.62056091995106E-10</v>
      </c>
      <c r="L61" s="62">
        <v>2.1880722595716981E-10</v>
      </c>
      <c r="M61" s="62">
        <v>1.8004342750764413E-10</v>
      </c>
      <c r="N61" s="62">
        <v>1.4159999102913564E-10</v>
      </c>
      <c r="O61" s="62">
        <v>1.1212668972895779E-10</v>
      </c>
      <c r="P61" s="62">
        <v>9.2264247548396747E-11</v>
      </c>
      <c r="Q61" s="62">
        <v>7.4323977191767333E-11</v>
      </c>
      <c r="R61" s="62">
        <v>6.4713118072135506E-11</v>
      </c>
      <c r="S61" s="62">
        <v>6.0868774424283537E-11</v>
      </c>
      <c r="T61" s="62">
        <v>5.9266964571016578E-11</v>
      </c>
      <c r="U61" s="62">
        <v>6.0228050482984253E-11</v>
      </c>
      <c r="V61" s="62">
        <v>6.2470584277556144E-11</v>
      </c>
      <c r="W61" s="62">
        <v>6.6635289896061509E-11</v>
      </c>
      <c r="X61" s="62">
        <v>7.2722167338485356E-11</v>
      </c>
      <c r="Y61" s="62">
        <v>8.1371940546155106E-11</v>
      </c>
      <c r="Z61" s="62">
        <v>9.4506781343347487E-11</v>
      </c>
      <c r="AA61" s="62">
        <v>1.079619841100773E-10</v>
      </c>
      <c r="AB61" s="62">
        <v>1.220579108188435E-10</v>
      </c>
      <c r="AC61" s="62">
        <v>1.3743528541025514E-10</v>
      </c>
      <c r="AD61" s="62">
        <v>1.6242351912126487E-10</v>
      </c>
      <c r="AE61" s="62">
        <v>1.9478007815772463E-10</v>
      </c>
      <c r="AF61" s="62">
        <v>2.4219364981453183E-10</v>
      </c>
      <c r="AG61" s="62">
        <v>3.1299364532870108E-10</v>
      </c>
      <c r="AH61" s="62">
        <v>4.1006332243733775E-10</v>
      </c>
      <c r="AI61" s="62">
        <v>4.7093209686159496E-10</v>
      </c>
      <c r="AJ61" s="62">
        <v>5.3180087128590842E-10</v>
      </c>
      <c r="AK61" s="24"/>
      <c r="AL61" s="24"/>
      <c r="AM61" s="69"/>
      <c r="AN61" s="6" t="s">
        <v>1</v>
      </c>
      <c r="AO61" s="126" t="s">
        <v>85</v>
      </c>
      <c r="AP61" s="127"/>
      <c r="AQ61" s="69"/>
      <c r="AR61" s="69"/>
      <c r="AS61" s="69"/>
      <c r="AT61" s="69"/>
      <c r="AU61" s="69"/>
      <c r="AV61" s="69"/>
      <c r="AW61" s="69"/>
      <c r="AX61" s="69"/>
      <c r="AY61" s="69"/>
    </row>
    <row r="62" spans="1:51" x14ac:dyDescent="0.25">
      <c r="A62" s="24"/>
      <c r="B62" s="41">
        <f t="shared" ref="B62:B67" si="40">IFERROR(C62/C61,0)</f>
        <v>1.5000000000000002</v>
      </c>
      <c r="C62" s="35">
        <f t="shared" ref="C62:C67" si="41">IFERROR(AVERAGE(E62:AJ62),0)</f>
        <v>3.3804695256534195E-10</v>
      </c>
      <c r="D62" s="20" t="s">
        <v>4</v>
      </c>
      <c r="E62" s="62">
        <v>1.0139456371202975E-9</v>
      </c>
      <c r="F62" s="62">
        <v>8.5536646164652975E-10</v>
      </c>
      <c r="G62" s="62">
        <v>7.2081443397185133E-10</v>
      </c>
      <c r="H62" s="62">
        <v>6.2470584277558023E-10</v>
      </c>
      <c r="I62" s="62">
        <v>5.382081106989669E-10</v>
      </c>
      <c r="J62" s="62">
        <v>4.6949046799305162E-10</v>
      </c>
      <c r="K62" s="62">
        <v>3.9308413799265898E-10</v>
      </c>
      <c r="L62" s="62">
        <v>3.2821083893575471E-10</v>
      </c>
      <c r="M62" s="62">
        <v>2.7006514126146619E-10</v>
      </c>
      <c r="N62" s="62">
        <v>2.1239998654370345E-10</v>
      </c>
      <c r="O62" s="62">
        <v>1.6819003459343669E-10</v>
      </c>
      <c r="P62" s="62">
        <v>1.3839637132259513E-10</v>
      </c>
      <c r="Q62" s="62">
        <v>1.1148596578765101E-10</v>
      </c>
      <c r="R62" s="62">
        <v>9.7069677108203258E-11</v>
      </c>
      <c r="S62" s="62">
        <v>9.1303161636425312E-11</v>
      </c>
      <c r="T62" s="62">
        <v>8.8900446856524868E-11</v>
      </c>
      <c r="U62" s="62">
        <v>9.0342075724476379E-11</v>
      </c>
      <c r="V62" s="62">
        <v>9.3705876416334222E-11</v>
      </c>
      <c r="W62" s="62">
        <v>9.995293484409227E-11</v>
      </c>
      <c r="X62" s="62">
        <v>1.0908325100772803E-10</v>
      </c>
      <c r="Y62" s="62">
        <v>1.2205791081923266E-10</v>
      </c>
      <c r="Z62" s="62">
        <v>1.4176017201502124E-10</v>
      </c>
      <c r="AA62" s="62">
        <v>1.6194297616511595E-10</v>
      </c>
      <c r="AB62" s="62">
        <v>1.8308686622826524E-10</v>
      </c>
      <c r="AC62" s="62">
        <v>2.0615292811538272E-10</v>
      </c>
      <c r="AD62" s="62">
        <v>2.4363527868189732E-10</v>
      </c>
      <c r="AE62" s="62">
        <v>2.9217011723658696E-10</v>
      </c>
      <c r="AF62" s="62">
        <v>3.6329047472179775E-10</v>
      </c>
      <c r="AG62" s="62">
        <v>4.6949046799305162E-10</v>
      </c>
      <c r="AH62" s="62">
        <v>6.1509498365600663E-10</v>
      </c>
      <c r="AI62" s="62">
        <v>7.0639814529239249E-10</v>
      </c>
      <c r="AJ62" s="62">
        <v>7.9770130692886263E-10</v>
      </c>
      <c r="AK62" s="24"/>
      <c r="AL62" s="24"/>
      <c r="AM62" s="69"/>
      <c r="AN62" s="69"/>
      <c r="AO62" s="69"/>
      <c r="AP62" s="69"/>
      <c r="AQ62" s="69"/>
      <c r="AR62" s="69"/>
      <c r="AS62" s="69"/>
      <c r="AT62" s="69"/>
      <c r="AU62" s="69"/>
      <c r="AV62" s="69"/>
      <c r="AW62" s="69"/>
      <c r="AX62" s="69"/>
      <c r="AY62" s="69"/>
    </row>
    <row r="63" spans="1:51" x14ac:dyDescent="0.25">
      <c r="A63" s="24"/>
      <c r="B63" s="41">
        <f t="shared" si="40"/>
        <v>1.5000000000000002</v>
      </c>
      <c r="C63" s="35">
        <f t="shared" si="41"/>
        <v>5.07070428848013E-10</v>
      </c>
      <c r="D63" s="20" t="s">
        <v>5</v>
      </c>
      <c r="E63" s="62">
        <v>1.5209184556804462E-9</v>
      </c>
      <c r="F63" s="62">
        <v>1.2830496924697947E-9</v>
      </c>
      <c r="G63" s="62">
        <v>1.0812216509577769E-9</v>
      </c>
      <c r="H63" s="62">
        <v>9.3705876416337035E-10</v>
      </c>
      <c r="I63" s="62">
        <v>8.073121660484504E-10</v>
      </c>
      <c r="J63" s="62">
        <v>7.0423570198957742E-10</v>
      </c>
      <c r="K63" s="62">
        <v>5.8962620698898847E-10</v>
      </c>
      <c r="L63" s="62">
        <v>4.923162584036321E-10</v>
      </c>
      <c r="M63" s="62">
        <v>4.0509771189219929E-10</v>
      </c>
      <c r="N63" s="62">
        <v>3.1859997981555519E-10</v>
      </c>
      <c r="O63" s="62">
        <v>2.5228505189015504E-10</v>
      </c>
      <c r="P63" s="62">
        <v>2.0759455698389269E-10</v>
      </c>
      <c r="Q63" s="62">
        <v>1.6722894868147651E-10</v>
      </c>
      <c r="R63" s="62">
        <v>1.456045156623049E-10</v>
      </c>
      <c r="S63" s="62">
        <v>1.3695474245463797E-10</v>
      </c>
      <c r="T63" s="62">
        <v>1.3335067028478729E-10</v>
      </c>
      <c r="U63" s="62">
        <v>1.3551311358671457E-10</v>
      </c>
      <c r="V63" s="62">
        <v>1.4055881462450133E-10</v>
      </c>
      <c r="W63" s="62">
        <v>1.4992940226613841E-10</v>
      </c>
      <c r="X63" s="62">
        <v>1.6362487651159205E-10</v>
      </c>
      <c r="Y63" s="62">
        <v>1.83086866228849E-10</v>
      </c>
      <c r="Z63" s="62">
        <v>2.1264025802253187E-10</v>
      </c>
      <c r="AA63" s="62">
        <v>2.4291446424767394E-10</v>
      </c>
      <c r="AB63" s="62">
        <v>2.7463029934239788E-10</v>
      </c>
      <c r="AC63" s="62">
        <v>3.0922939217307409E-10</v>
      </c>
      <c r="AD63" s="62">
        <v>3.6545291802284601E-10</v>
      </c>
      <c r="AE63" s="62">
        <v>4.3825517585488042E-10</v>
      </c>
      <c r="AF63" s="62">
        <v>5.4493571208269665E-10</v>
      </c>
      <c r="AG63" s="62">
        <v>7.0423570198957742E-10</v>
      </c>
      <c r="AH63" s="62">
        <v>9.2264247548400994E-10</v>
      </c>
      <c r="AI63" s="62">
        <v>1.0595972179385887E-9</v>
      </c>
      <c r="AJ63" s="62">
        <v>1.196551960393294E-9</v>
      </c>
      <c r="AK63" s="24"/>
      <c r="AL63" s="24"/>
      <c r="AM63" s="69"/>
      <c r="AN63" s="69"/>
      <c r="AO63" s="69"/>
      <c r="AP63" s="69"/>
      <c r="AQ63" s="69"/>
      <c r="AR63" s="69"/>
      <c r="AS63" s="69"/>
      <c r="AT63" s="69"/>
      <c r="AU63" s="69"/>
      <c r="AV63" s="69"/>
      <c r="AW63" s="69"/>
      <c r="AX63" s="69"/>
      <c r="AY63" s="69"/>
    </row>
    <row r="64" spans="1:51" x14ac:dyDescent="0.25">
      <c r="A64" s="24"/>
      <c r="B64" s="41">
        <f t="shared" si="40"/>
        <v>1.4999999999999998</v>
      </c>
      <c r="C64" s="35">
        <f t="shared" si="41"/>
        <v>7.6060564327201935E-10</v>
      </c>
      <c r="D64" s="20" t="s">
        <v>6</v>
      </c>
      <c r="E64" s="62">
        <v>2.2813776835206691E-9</v>
      </c>
      <c r="F64" s="62">
        <v>1.9245745387046923E-9</v>
      </c>
      <c r="G64" s="62">
        <v>1.6218324764366654E-9</v>
      </c>
      <c r="H64" s="62">
        <v>1.4055881462450555E-9</v>
      </c>
      <c r="I64" s="62">
        <v>1.2109682490726756E-9</v>
      </c>
      <c r="J64" s="62">
        <v>1.0563535529843662E-9</v>
      </c>
      <c r="K64" s="62">
        <v>8.8443931048348265E-10</v>
      </c>
      <c r="L64" s="62">
        <v>7.3847438760544814E-10</v>
      </c>
      <c r="M64" s="62">
        <v>6.0764656783829891E-10</v>
      </c>
      <c r="N64" s="62">
        <v>4.7789996972333274E-10</v>
      </c>
      <c r="O64" s="62">
        <v>3.7842757783523254E-10</v>
      </c>
      <c r="P64" s="62">
        <v>3.1139183547583906E-10</v>
      </c>
      <c r="Q64" s="62">
        <v>2.5084342302221476E-10</v>
      </c>
      <c r="R64" s="62">
        <v>2.1840677349345735E-10</v>
      </c>
      <c r="S64" s="62">
        <v>2.0543211368195697E-10</v>
      </c>
      <c r="T64" s="62">
        <v>2.0002600542718096E-10</v>
      </c>
      <c r="U64" s="62">
        <v>2.0326967038007185E-10</v>
      </c>
      <c r="V64" s="62">
        <v>2.10838221936752E-10</v>
      </c>
      <c r="W64" s="62">
        <v>2.2489410339920761E-10</v>
      </c>
      <c r="X64" s="62">
        <v>2.4543731476738809E-10</v>
      </c>
      <c r="Y64" s="62">
        <v>2.746302993432735E-10</v>
      </c>
      <c r="Z64" s="62">
        <v>3.1896038703379782E-10</v>
      </c>
      <c r="AA64" s="62">
        <v>3.6437169637151091E-10</v>
      </c>
      <c r="AB64" s="62">
        <v>4.1194544901359685E-10</v>
      </c>
      <c r="AC64" s="62">
        <v>4.6384408825961111E-10</v>
      </c>
      <c r="AD64" s="62">
        <v>5.4817937703426902E-10</v>
      </c>
      <c r="AE64" s="62">
        <v>6.5738276378232063E-10</v>
      </c>
      <c r="AF64" s="62">
        <v>8.1740356812404502E-10</v>
      </c>
      <c r="AG64" s="62">
        <v>1.0563535529843662E-9</v>
      </c>
      <c r="AH64" s="62">
        <v>1.383963713226015E-9</v>
      </c>
      <c r="AI64" s="62">
        <v>1.5893958269078832E-9</v>
      </c>
      <c r="AJ64" s="62">
        <v>1.7948279405899411E-9</v>
      </c>
      <c r="AK64" s="24"/>
      <c r="AL64" s="24"/>
      <c r="AM64" s="69"/>
      <c r="AN64" s="69"/>
      <c r="AO64" s="146" t="s">
        <v>10</v>
      </c>
      <c r="AP64" s="146"/>
      <c r="AQ64" s="146"/>
      <c r="AR64" s="146"/>
      <c r="AS64" s="145" t="s">
        <v>11</v>
      </c>
      <c r="AT64" s="145"/>
      <c r="AU64" s="145"/>
      <c r="AV64" s="145"/>
      <c r="AW64" s="69"/>
      <c r="AX64" s="69"/>
      <c r="AY64" s="69"/>
    </row>
    <row r="65" spans="1:51" x14ac:dyDescent="0.25">
      <c r="A65" s="24"/>
      <c r="B65" s="41">
        <f t="shared" si="40"/>
        <v>1.5000000000000002</v>
      </c>
      <c r="C65" s="35">
        <f t="shared" si="41"/>
        <v>1.1409084649080291E-9</v>
      </c>
      <c r="D65" s="20" t="s">
        <v>7</v>
      </c>
      <c r="E65" s="62">
        <v>3.4220665252810037E-9</v>
      </c>
      <c r="F65" s="62">
        <v>2.8868618080570385E-9</v>
      </c>
      <c r="G65" s="62">
        <v>2.4327487146549979E-9</v>
      </c>
      <c r="H65" s="62">
        <v>2.1083822193675833E-9</v>
      </c>
      <c r="I65" s="62">
        <v>1.8164523736090133E-9</v>
      </c>
      <c r="J65" s="62">
        <v>1.5845303294765493E-9</v>
      </c>
      <c r="K65" s="62">
        <v>1.3266589657252239E-9</v>
      </c>
      <c r="L65" s="62">
        <v>1.1077115814081721E-9</v>
      </c>
      <c r="M65" s="62">
        <v>9.1146985175744831E-10</v>
      </c>
      <c r="N65" s="62">
        <v>7.1684995458499911E-10</v>
      </c>
      <c r="O65" s="62">
        <v>5.6764136675284876E-10</v>
      </c>
      <c r="P65" s="62">
        <v>4.6708775321375859E-10</v>
      </c>
      <c r="Q65" s="62">
        <v>3.7626513453332215E-10</v>
      </c>
      <c r="R65" s="62">
        <v>3.2761016024018601E-10</v>
      </c>
      <c r="S65" s="62">
        <v>3.0814817052293545E-10</v>
      </c>
      <c r="T65" s="62">
        <v>3.0003900814077143E-10</v>
      </c>
      <c r="U65" s="62">
        <v>3.0490450557010778E-10</v>
      </c>
      <c r="V65" s="62">
        <v>3.16257332905128E-10</v>
      </c>
      <c r="W65" s="62">
        <v>3.373411550988114E-10</v>
      </c>
      <c r="X65" s="62">
        <v>3.6815597215108213E-10</v>
      </c>
      <c r="Y65" s="62">
        <v>4.1194544901491025E-10</v>
      </c>
      <c r="Z65" s="62">
        <v>4.7844058055069668E-10</v>
      </c>
      <c r="AA65" s="62">
        <v>5.4655754455726641E-10</v>
      </c>
      <c r="AB65" s="62">
        <v>6.1791817352039527E-10</v>
      </c>
      <c r="AC65" s="62">
        <v>6.9576613238941666E-10</v>
      </c>
      <c r="AD65" s="62">
        <v>8.2226906555140352E-10</v>
      </c>
      <c r="AE65" s="62">
        <v>9.8607414567348099E-10</v>
      </c>
      <c r="AF65" s="62">
        <v>1.2261053521860675E-9</v>
      </c>
      <c r="AG65" s="62">
        <v>1.5845303294765493E-9</v>
      </c>
      <c r="AH65" s="62">
        <v>2.0759455698390223E-9</v>
      </c>
      <c r="AI65" s="62">
        <v>2.3840937403618248E-9</v>
      </c>
      <c r="AJ65" s="62">
        <v>2.6922419108849114E-9</v>
      </c>
      <c r="AK65" s="24"/>
      <c r="AL65" s="24"/>
      <c r="AM65" s="69"/>
      <c r="AN65" s="20" t="s">
        <v>3</v>
      </c>
      <c r="AO65" s="74">
        <v>-0.56999999999999995</v>
      </c>
      <c r="AP65" s="75">
        <v>-0.72</v>
      </c>
      <c r="AQ65" s="76">
        <v>-0.25</v>
      </c>
      <c r="AR65" s="73">
        <v>-0.3</v>
      </c>
      <c r="AS65" s="55">
        <v>-0.54</v>
      </c>
      <c r="AT65" s="59">
        <v>-0.69</v>
      </c>
      <c r="AU65" s="70">
        <v>-0.24</v>
      </c>
      <c r="AV65" s="72">
        <v>-0.28999999999999998</v>
      </c>
      <c r="AW65" s="69"/>
      <c r="AX65" s="69"/>
      <c r="AY65" s="69"/>
    </row>
    <row r="66" spans="1:51" x14ac:dyDescent="0.25">
      <c r="A66" s="24"/>
      <c r="B66" s="41">
        <f>IFERROR(C65/C66,0)</f>
        <v>5.9558823529411775</v>
      </c>
      <c r="C66" s="35">
        <f t="shared" si="41"/>
        <v>1.9155993978702707E-10</v>
      </c>
      <c r="D66" s="31" t="s">
        <v>9</v>
      </c>
      <c r="E66" s="62">
        <v>5.7456919436816858E-10</v>
      </c>
      <c r="F66" s="62">
        <v>4.8470766159970019E-10</v>
      </c>
      <c r="G66" s="62">
        <v>4.0846151258404907E-10</v>
      </c>
      <c r="H66" s="62">
        <v>3.5399997757282878E-10</v>
      </c>
      <c r="I66" s="62">
        <v>3.0498459606274786E-10</v>
      </c>
      <c r="J66" s="62">
        <v>2.6604459852939593E-10</v>
      </c>
      <c r="K66" s="62">
        <v>2.227476781958401E-10</v>
      </c>
      <c r="L66" s="62">
        <v>1.8598614206359432E-10</v>
      </c>
      <c r="M66" s="62">
        <v>1.530369133814975E-10</v>
      </c>
      <c r="N66" s="62">
        <v>1.203599923747653E-10</v>
      </c>
      <c r="O66" s="62">
        <v>9.5307686269614118E-11</v>
      </c>
      <c r="P66" s="62">
        <v>7.8424610416137232E-11</v>
      </c>
      <c r="Q66" s="62">
        <v>6.317538061300223E-11</v>
      </c>
      <c r="R66" s="62">
        <v>5.500615036131518E-11</v>
      </c>
      <c r="S66" s="62">
        <v>5.1738458260641007E-11</v>
      </c>
      <c r="T66" s="62">
        <v>5.0376919885364093E-11</v>
      </c>
      <c r="U66" s="62">
        <v>5.1193842910536612E-11</v>
      </c>
      <c r="V66" s="62">
        <v>5.3099996635922723E-11</v>
      </c>
      <c r="W66" s="62">
        <v>5.6639996411652282E-11</v>
      </c>
      <c r="X66" s="62">
        <v>6.1813842237712553E-11</v>
      </c>
      <c r="Y66" s="62">
        <v>6.916614946423184E-11</v>
      </c>
      <c r="Z66" s="62">
        <v>8.0330764141845368E-11</v>
      </c>
      <c r="AA66" s="62">
        <v>9.17676864935657E-11</v>
      </c>
      <c r="AB66" s="62">
        <v>1.0374922419601697E-10</v>
      </c>
      <c r="AC66" s="62">
        <v>1.1681999259871688E-10</v>
      </c>
      <c r="AD66" s="62">
        <v>1.3805999125307515E-10</v>
      </c>
      <c r="AE66" s="62">
        <v>1.6556306643406594E-10</v>
      </c>
      <c r="AF66" s="62">
        <v>2.0586460234235205E-10</v>
      </c>
      <c r="AG66" s="62">
        <v>2.6604459852939593E-10</v>
      </c>
      <c r="AH66" s="62">
        <v>3.4855382407173707E-10</v>
      </c>
      <c r="AI66" s="62">
        <v>4.0029228233235572E-10</v>
      </c>
      <c r="AJ66" s="62">
        <v>4.5203074059302215E-10</v>
      </c>
      <c r="AK66" s="24"/>
      <c r="AL66" s="24"/>
      <c r="AM66" s="69"/>
      <c r="AN66" s="20" t="s">
        <v>4</v>
      </c>
      <c r="AO66" s="74">
        <v>-0.59</v>
      </c>
      <c r="AP66" s="75">
        <v>-0.74</v>
      </c>
      <c r="AQ66" s="76">
        <v>-0.255</v>
      </c>
      <c r="AR66" s="73">
        <v>-0.30499999999999999</v>
      </c>
      <c r="AS66" s="55">
        <v>-0.56000000000000005</v>
      </c>
      <c r="AT66" s="59">
        <v>-0.71</v>
      </c>
      <c r="AU66" s="70">
        <v>-0.245</v>
      </c>
      <c r="AV66" s="72">
        <v>-0.29499999999999998</v>
      </c>
      <c r="AW66" s="69"/>
      <c r="AX66" s="69"/>
      <c r="AY66" s="69"/>
    </row>
    <row r="67" spans="1:51" x14ac:dyDescent="0.25">
      <c r="A67" s="24"/>
      <c r="B67" s="41">
        <f t="shared" si="40"/>
        <v>1.5000000000000002</v>
      </c>
      <c r="C67" s="35">
        <f t="shared" si="41"/>
        <v>2.8733990968054065E-10</v>
      </c>
      <c r="D67" s="33" t="s">
        <v>8</v>
      </c>
      <c r="E67" s="62">
        <v>8.6185379155225281E-10</v>
      </c>
      <c r="F67" s="62">
        <v>7.2706149239955024E-10</v>
      </c>
      <c r="G67" s="62">
        <v>6.1269226887607358E-10</v>
      </c>
      <c r="H67" s="62">
        <v>5.3099996635924311E-10</v>
      </c>
      <c r="I67" s="62">
        <v>4.5747689409412182E-10</v>
      </c>
      <c r="J67" s="62">
        <v>3.9906689779409386E-10</v>
      </c>
      <c r="K67" s="62">
        <v>3.3412151729376016E-10</v>
      </c>
      <c r="L67" s="62">
        <v>2.7897921309539148E-10</v>
      </c>
      <c r="M67" s="62">
        <v>2.2955537007224625E-10</v>
      </c>
      <c r="N67" s="62">
        <v>1.8053998856214796E-10</v>
      </c>
      <c r="O67" s="62">
        <v>1.4296152940442118E-10</v>
      </c>
      <c r="P67" s="62">
        <v>1.1763691562420585E-10</v>
      </c>
      <c r="Q67" s="62">
        <v>9.4763070919503345E-11</v>
      </c>
      <c r="R67" s="62">
        <v>8.2509225541972763E-11</v>
      </c>
      <c r="S67" s="62">
        <v>7.7607687390961507E-11</v>
      </c>
      <c r="T67" s="62">
        <v>7.5565379828046133E-11</v>
      </c>
      <c r="U67" s="62">
        <v>7.6790764365804912E-11</v>
      </c>
      <c r="V67" s="62">
        <v>7.9649994953884081E-11</v>
      </c>
      <c r="W67" s="62">
        <v>8.495999461747843E-11</v>
      </c>
      <c r="X67" s="62">
        <v>9.2720763356568829E-11</v>
      </c>
      <c r="Y67" s="62">
        <v>1.0374922419634775E-10</v>
      </c>
      <c r="Z67" s="62">
        <v>1.2049614621276805E-10</v>
      </c>
      <c r="AA67" s="62">
        <v>1.3765152974034855E-10</v>
      </c>
      <c r="AB67" s="62">
        <v>1.5562383629402545E-10</v>
      </c>
      <c r="AC67" s="62">
        <v>1.7522998889807531E-10</v>
      </c>
      <c r="AD67" s="62">
        <v>2.0708998687961273E-10</v>
      </c>
      <c r="AE67" s="62">
        <v>2.483445996510989E-10</v>
      </c>
      <c r="AF67" s="62">
        <v>3.0879690351352808E-10</v>
      </c>
      <c r="AG67" s="62">
        <v>3.9906689779409386E-10</v>
      </c>
      <c r="AH67" s="62">
        <v>5.228307361076056E-10</v>
      </c>
      <c r="AI67" s="62">
        <v>6.0043842349853356E-10</v>
      </c>
      <c r="AJ67" s="62">
        <v>6.7804611088953327E-10</v>
      </c>
      <c r="AK67" s="24"/>
      <c r="AL67" s="24"/>
      <c r="AM67" s="69"/>
      <c r="AN67" s="20" t="s">
        <v>5</v>
      </c>
      <c r="AO67" s="74">
        <v>-0.61</v>
      </c>
      <c r="AP67" s="75">
        <v>-0.76</v>
      </c>
      <c r="AQ67" s="76">
        <v>-0.26</v>
      </c>
      <c r="AR67" s="73">
        <v>-0.31</v>
      </c>
      <c r="AS67" s="55">
        <v>-0.57999999999999996</v>
      </c>
      <c r="AT67" s="59">
        <v>-0.73</v>
      </c>
      <c r="AU67" s="70">
        <v>-0.25</v>
      </c>
      <c r="AV67" s="72">
        <v>-0.3</v>
      </c>
      <c r="AW67" s="69"/>
      <c r="AX67" s="69"/>
      <c r="AY67" s="69"/>
    </row>
    <row r="68" spans="1:51" x14ac:dyDescent="0.25">
      <c r="A68" s="24"/>
      <c r="B68" s="24"/>
      <c r="C68" s="24"/>
      <c r="D68" s="24"/>
      <c r="E68" s="24"/>
      <c r="F68" s="24"/>
      <c r="G68" s="24"/>
      <c r="H68" s="24"/>
      <c r="I68" s="24"/>
      <c r="J68" s="24"/>
      <c r="K68" s="24"/>
      <c r="L68" s="24"/>
      <c r="M68" s="24"/>
      <c r="N68" s="24"/>
      <c r="O68" s="24"/>
      <c r="P68" s="24"/>
      <c r="Q68" s="24"/>
      <c r="R68" s="24"/>
      <c r="S68" s="24"/>
      <c r="T68" s="24"/>
      <c r="U68" s="24"/>
      <c r="V68" s="24"/>
      <c r="W68" s="24"/>
      <c r="X68" s="24"/>
      <c r="Y68" s="24"/>
      <c r="Z68" s="24"/>
      <c r="AA68" s="24"/>
      <c r="AB68" s="24"/>
      <c r="AC68" s="24"/>
      <c r="AD68" s="24"/>
      <c r="AE68" s="24"/>
      <c r="AF68" s="24"/>
      <c r="AG68" s="24"/>
      <c r="AH68" s="24"/>
      <c r="AI68" s="24"/>
      <c r="AJ68" s="24"/>
      <c r="AK68" s="24"/>
      <c r="AL68" s="24"/>
      <c r="AM68" s="69"/>
      <c r="AN68" s="20" t="s">
        <v>6</v>
      </c>
      <c r="AO68" s="74">
        <v>-0.63</v>
      </c>
      <c r="AP68" s="75">
        <v>-0.78</v>
      </c>
      <c r="AQ68" s="76">
        <v>-0.26500000000000001</v>
      </c>
      <c r="AR68" s="73">
        <v>-0.315</v>
      </c>
      <c r="AS68" s="55">
        <v>-0.6</v>
      </c>
      <c r="AT68" s="59">
        <v>-0.75</v>
      </c>
      <c r="AU68" s="70">
        <v>-0.255</v>
      </c>
      <c r="AV68" s="72">
        <v>-0.30499999999999999</v>
      </c>
      <c r="AW68" s="69"/>
      <c r="AX68" s="69"/>
      <c r="AY68" s="69"/>
    </row>
    <row r="69" spans="1:51" x14ac:dyDescent="0.25">
      <c r="A69" s="24"/>
      <c r="B69" s="24"/>
      <c r="C69" s="24"/>
      <c r="D69" s="24"/>
      <c r="E69" s="24"/>
      <c r="F69" s="24"/>
      <c r="G69" s="24"/>
      <c r="H69" s="24"/>
      <c r="I69" s="24"/>
      <c r="J69" s="24"/>
      <c r="K69" s="24"/>
      <c r="L69" s="24"/>
      <c r="M69" s="24"/>
      <c r="N69" s="24"/>
      <c r="O69" s="24"/>
      <c r="P69" s="24"/>
      <c r="Q69" s="24"/>
      <c r="R69" s="24"/>
      <c r="S69" s="24"/>
      <c r="T69" s="24"/>
      <c r="U69" s="24"/>
      <c r="V69" s="24"/>
      <c r="W69" s="24"/>
      <c r="X69" s="24"/>
      <c r="Y69" s="24"/>
      <c r="Z69" s="24"/>
      <c r="AA69" s="24"/>
      <c r="AB69" s="24"/>
      <c r="AC69" s="24"/>
      <c r="AD69" s="24"/>
      <c r="AE69" s="24"/>
      <c r="AF69" s="24"/>
      <c r="AG69" s="24"/>
      <c r="AH69" s="24"/>
      <c r="AI69" s="24"/>
      <c r="AJ69" s="24"/>
      <c r="AK69" s="24"/>
      <c r="AL69" s="24"/>
      <c r="AM69" s="69"/>
      <c r="AN69" s="20" t="s">
        <v>7</v>
      </c>
      <c r="AO69" s="74">
        <v>-0.65</v>
      </c>
      <c r="AP69" s="75">
        <v>-0.8</v>
      </c>
      <c r="AQ69" s="76">
        <v>-0.27</v>
      </c>
      <c r="AR69" s="73">
        <v>-0.32</v>
      </c>
      <c r="AS69" s="55">
        <v>-0.62</v>
      </c>
      <c r="AT69" s="59">
        <v>-0.77</v>
      </c>
      <c r="AU69" s="70">
        <v>-0.26</v>
      </c>
      <c r="AV69" s="72">
        <v>-0.31</v>
      </c>
      <c r="AW69" s="69"/>
      <c r="AX69" s="69"/>
      <c r="AY69" s="69"/>
    </row>
    <row r="70" spans="1:51" x14ac:dyDescent="0.25">
      <c r="A70" s="24"/>
      <c r="B70" s="9" t="s">
        <v>11</v>
      </c>
      <c r="C70" s="20" t="s">
        <v>57</v>
      </c>
      <c r="D70" s="24"/>
      <c r="E70" s="20">
        <f>S57</f>
        <v>-7.5</v>
      </c>
      <c r="F70" s="20">
        <f t="shared" ref="F70:AJ70" si="42">E70+$U$57</f>
        <v>-7</v>
      </c>
      <c r="G70" s="20">
        <f t="shared" si="42"/>
        <v>-6.5</v>
      </c>
      <c r="H70" s="20">
        <f t="shared" si="42"/>
        <v>-6</v>
      </c>
      <c r="I70" s="20">
        <f t="shared" si="42"/>
        <v>-5.5</v>
      </c>
      <c r="J70" s="20">
        <f t="shared" si="42"/>
        <v>-5</v>
      </c>
      <c r="K70" s="20">
        <f t="shared" si="42"/>
        <v>-4.5</v>
      </c>
      <c r="L70" s="20">
        <f t="shared" si="42"/>
        <v>-4</v>
      </c>
      <c r="M70" s="20">
        <f t="shared" si="42"/>
        <v>-3.5</v>
      </c>
      <c r="N70" s="20">
        <f t="shared" si="42"/>
        <v>-3</v>
      </c>
      <c r="O70" s="20">
        <f t="shared" si="42"/>
        <v>-2.5</v>
      </c>
      <c r="P70" s="20">
        <f t="shared" si="42"/>
        <v>-2</v>
      </c>
      <c r="Q70" s="20">
        <f t="shared" si="42"/>
        <v>-1.5</v>
      </c>
      <c r="R70" s="20">
        <f t="shared" si="42"/>
        <v>-1</v>
      </c>
      <c r="S70" s="20">
        <f t="shared" si="42"/>
        <v>-0.5</v>
      </c>
      <c r="T70" s="20">
        <f t="shared" si="42"/>
        <v>0</v>
      </c>
      <c r="U70" s="20">
        <f t="shared" si="42"/>
        <v>0.5</v>
      </c>
      <c r="V70" s="20">
        <f t="shared" si="42"/>
        <v>1</v>
      </c>
      <c r="W70" s="20">
        <f t="shared" si="42"/>
        <v>1.5</v>
      </c>
      <c r="X70" s="20">
        <f t="shared" si="42"/>
        <v>2</v>
      </c>
      <c r="Y70" s="20">
        <f t="shared" si="42"/>
        <v>2.5</v>
      </c>
      <c r="Z70" s="20">
        <f t="shared" si="42"/>
        <v>3</v>
      </c>
      <c r="AA70" s="20">
        <f t="shared" si="42"/>
        <v>3.5</v>
      </c>
      <c r="AB70" s="20">
        <f t="shared" si="42"/>
        <v>4</v>
      </c>
      <c r="AC70" s="20">
        <f t="shared" si="42"/>
        <v>4.5</v>
      </c>
      <c r="AD70" s="20">
        <f t="shared" si="42"/>
        <v>5</v>
      </c>
      <c r="AE70" s="20">
        <f t="shared" si="42"/>
        <v>5.5</v>
      </c>
      <c r="AF70" s="20">
        <f t="shared" si="42"/>
        <v>6</v>
      </c>
      <c r="AG70" s="20">
        <f t="shared" si="42"/>
        <v>6.5</v>
      </c>
      <c r="AH70" s="20">
        <f t="shared" si="42"/>
        <v>7</v>
      </c>
      <c r="AI70" s="20">
        <f t="shared" si="42"/>
        <v>7.5</v>
      </c>
      <c r="AJ70" s="20">
        <f t="shared" si="42"/>
        <v>8</v>
      </c>
      <c r="AK70" s="24"/>
      <c r="AL70" s="24"/>
      <c r="AM70" s="69"/>
      <c r="AN70" s="31" t="s">
        <v>9</v>
      </c>
      <c r="AO70" s="78">
        <v>-0.08</v>
      </c>
      <c r="AP70" s="79">
        <v>-0.09</v>
      </c>
      <c r="AQ70" s="80">
        <v>-0.04</v>
      </c>
      <c r="AR70" s="81">
        <v>-0.03</v>
      </c>
      <c r="AS70" s="82">
        <v>-7.0000000000000007E-2</v>
      </c>
      <c r="AT70" s="83">
        <v>-0.08</v>
      </c>
      <c r="AU70" s="84">
        <v>-0.03</v>
      </c>
      <c r="AV70" s="85">
        <v>-0.02</v>
      </c>
      <c r="AW70" s="69"/>
      <c r="AX70" s="69"/>
      <c r="AY70" s="69"/>
    </row>
    <row r="71" spans="1:51" x14ac:dyDescent="0.25">
      <c r="A71" s="24"/>
      <c r="B71" s="6" t="s">
        <v>12</v>
      </c>
      <c r="C71" s="35">
        <f t="shared" ref="C71:C77" si="43">IFERROR(AVERAGE(E71:AJ71),0)</f>
        <v>3.270728183444118E-10</v>
      </c>
      <c r="D71" s="20" t="s">
        <v>3</v>
      </c>
      <c r="E71" s="62">
        <v>9.8102957196988867E-10</v>
      </c>
      <c r="F71" s="62">
        <v>8.2759840668561215E-10</v>
      </c>
      <c r="G71" s="62">
        <v>6.974143876563323E-10</v>
      </c>
      <c r="H71" s="62">
        <v>6.0442580263551495E-10</v>
      </c>
      <c r="I71" s="62">
        <v>5.2073607611669671E-10</v>
      </c>
      <c r="J71" s="62">
        <v>4.5424923782680838E-10</v>
      </c>
      <c r="K71" s="62">
        <v>3.8032331273527266E-10</v>
      </c>
      <c r="L71" s="62">
        <v>3.1755601784619285E-10</v>
      </c>
      <c r="M71" s="62">
        <v>2.6129792390855429E-10</v>
      </c>
      <c r="N71" s="62">
        <v>2.0550477289604891E-10</v>
      </c>
      <c r="O71" s="62">
        <v>1.6273002378648657E-10</v>
      </c>
      <c r="P71" s="62">
        <v>1.3390356243002196E-10</v>
      </c>
      <c r="Q71" s="62">
        <v>1.0786675862418109E-10</v>
      </c>
      <c r="R71" s="62">
        <v>9.3918470871051745E-11</v>
      </c>
      <c r="S71" s="62">
        <v>8.8339155769811746E-11</v>
      </c>
      <c r="T71" s="62">
        <v>8.6014441144271343E-11</v>
      </c>
      <c r="U71" s="62">
        <v>8.7409269919592245E-11</v>
      </c>
      <c r="V71" s="62">
        <v>9.0663870395325006E-11</v>
      </c>
      <c r="W71" s="62">
        <v>9.670812842167548E-11</v>
      </c>
      <c r="X71" s="62">
        <v>1.0554204399864522E-10</v>
      </c>
      <c r="Y71" s="62">
        <v>1.1809550297647928E-10</v>
      </c>
      <c r="Z71" s="62">
        <v>1.3715816290573509E-10</v>
      </c>
      <c r="AA71" s="62">
        <v>1.5668576576011801E-10</v>
      </c>
      <c r="AB71" s="62">
        <v>1.7714325446470836E-10</v>
      </c>
      <c r="AC71" s="62">
        <v>1.9946051486972561E-10</v>
      </c>
      <c r="AD71" s="62">
        <v>2.357260630278465E-10</v>
      </c>
      <c r="AE71" s="62">
        <v>2.8268529846335044E-10</v>
      </c>
      <c r="AF71" s="62">
        <v>3.5149685137879899E-10</v>
      </c>
      <c r="AG71" s="62">
        <v>4.5424923782680838E-10</v>
      </c>
      <c r="AH71" s="62">
        <v>5.9512694413341078E-10</v>
      </c>
      <c r="AI71" s="62">
        <v>6.8346609990327386E-10</v>
      </c>
      <c r="AJ71" s="62">
        <v>7.718052556729408E-10</v>
      </c>
      <c r="AK71" s="24"/>
      <c r="AL71" s="24"/>
      <c r="AM71" s="69"/>
      <c r="AN71" s="33" t="s">
        <v>8</v>
      </c>
      <c r="AO71" s="78">
        <v>-0.08</v>
      </c>
      <c r="AP71" s="79">
        <v>-0.09</v>
      </c>
      <c r="AQ71" s="80">
        <v>-0.04</v>
      </c>
      <c r="AR71" s="81">
        <v>-0.03</v>
      </c>
      <c r="AS71" s="82">
        <v>-7.0000000000000007E-2</v>
      </c>
      <c r="AT71" s="83">
        <v>-0.08</v>
      </c>
      <c r="AU71" s="84">
        <v>-0.03</v>
      </c>
      <c r="AV71" s="85">
        <v>-0.02</v>
      </c>
      <c r="AW71" s="69"/>
      <c r="AX71" s="69"/>
      <c r="AY71" s="69"/>
    </row>
    <row r="72" spans="1:51" x14ac:dyDescent="0.25">
      <c r="A72" s="24"/>
      <c r="B72" s="41">
        <f t="shared" ref="B72:B77" si="44">IFERROR(C72/C71,0)</f>
        <v>1.5400000000000003</v>
      </c>
      <c r="C72" s="35">
        <f t="shared" si="43"/>
        <v>5.0369214025039426E-10</v>
      </c>
      <c r="D72" s="20" t="s">
        <v>4</v>
      </c>
      <c r="E72" s="62">
        <v>1.5107855408336286E-9</v>
      </c>
      <c r="F72" s="62">
        <v>1.2745015462958428E-9</v>
      </c>
      <c r="G72" s="62">
        <v>1.0740181569907515E-9</v>
      </c>
      <c r="H72" s="62">
        <v>9.3081573605869308E-10</v>
      </c>
      <c r="I72" s="62">
        <v>8.0193355721971297E-10</v>
      </c>
      <c r="J72" s="62">
        <v>6.9954382625328495E-10</v>
      </c>
      <c r="K72" s="62">
        <v>5.8569790161231988E-10</v>
      </c>
      <c r="L72" s="62">
        <v>4.8903626748313696E-10</v>
      </c>
      <c r="M72" s="62">
        <v>4.023988028191736E-10</v>
      </c>
      <c r="N72" s="62">
        <v>3.1647735025991531E-10</v>
      </c>
      <c r="O72" s="62">
        <v>2.506042366311893E-10</v>
      </c>
      <c r="P72" s="62">
        <v>2.0621148614223383E-10</v>
      </c>
      <c r="Q72" s="62">
        <v>1.6611480828123887E-10</v>
      </c>
      <c r="R72" s="62">
        <v>1.4463444514141968E-10</v>
      </c>
      <c r="S72" s="62">
        <v>1.360422998855101E-10</v>
      </c>
      <c r="T72" s="62">
        <v>1.3246223936217786E-10</v>
      </c>
      <c r="U72" s="62">
        <v>1.3461027567617207E-10</v>
      </c>
      <c r="V72" s="62">
        <v>1.3962236040880051E-10</v>
      </c>
      <c r="W72" s="62">
        <v>1.4893051776938023E-10</v>
      </c>
      <c r="X72" s="62">
        <v>1.6253474775791363E-10</v>
      </c>
      <c r="Y72" s="62">
        <v>1.8186707458377811E-10</v>
      </c>
      <c r="Z72" s="62">
        <v>2.1122357087483203E-10</v>
      </c>
      <c r="AA72" s="62">
        <v>2.4129607927058174E-10</v>
      </c>
      <c r="AB72" s="62">
        <v>2.7280061187565092E-10</v>
      </c>
      <c r="AC72" s="62">
        <v>3.0716919289937744E-10</v>
      </c>
      <c r="AD72" s="62">
        <v>3.6301813706288362E-10</v>
      </c>
      <c r="AE72" s="62">
        <v>4.3533535963355969E-10</v>
      </c>
      <c r="AF72" s="62">
        <v>5.4130515112335043E-10</v>
      </c>
      <c r="AG72" s="62">
        <v>6.9954382625328495E-10</v>
      </c>
      <c r="AH72" s="62">
        <v>9.1649549396545263E-10</v>
      </c>
      <c r="AI72" s="62">
        <v>1.0525377938510418E-9</v>
      </c>
      <c r="AJ72" s="62">
        <v>1.188580093736329E-9</v>
      </c>
      <c r="AK72" s="24"/>
      <c r="AL72" s="24"/>
      <c r="AM72" s="69"/>
      <c r="AN72" s="69"/>
      <c r="AO72" s="69"/>
      <c r="AP72" s="69"/>
      <c r="AQ72" s="69"/>
      <c r="AR72" s="69"/>
      <c r="AS72" s="69"/>
      <c r="AT72" s="69"/>
      <c r="AU72" s="69"/>
      <c r="AV72" s="69"/>
      <c r="AW72" s="69"/>
      <c r="AX72" s="69"/>
      <c r="AY72" s="69"/>
    </row>
    <row r="73" spans="1:51" x14ac:dyDescent="0.25">
      <c r="A73" s="24"/>
      <c r="B73" s="41">
        <f t="shared" si="44"/>
        <v>1.5399999999999998</v>
      </c>
      <c r="C73" s="35">
        <f t="shared" si="43"/>
        <v>7.7568589598560705E-10</v>
      </c>
      <c r="D73" s="20" t="s">
        <v>5</v>
      </c>
      <c r="E73" s="62">
        <v>2.3266097328837881E-9</v>
      </c>
      <c r="F73" s="62">
        <v>1.9627323812955979E-9</v>
      </c>
      <c r="G73" s="62">
        <v>1.6539879617657576E-9</v>
      </c>
      <c r="H73" s="62">
        <v>1.4334562335303875E-9</v>
      </c>
      <c r="I73" s="62">
        <v>1.2349776781183581E-9</v>
      </c>
      <c r="J73" s="62">
        <v>1.0772974924300587E-9</v>
      </c>
      <c r="K73" s="62">
        <v>9.0197476848297277E-10</v>
      </c>
      <c r="L73" s="62">
        <v>7.5311585192403089E-10</v>
      </c>
      <c r="M73" s="62">
        <v>6.1969415634152737E-10</v>
      </c>
      <c r="N73" s="62">
        <v>4.8737511940026966E-10</v>
      </c>
      <c r="O73" s="62">
        <v>3.8593052441203159E-10</v>
      </c>
      <c r="P73" s="62">
        <v>3.1756568865904009E-10</v>
      </c>
      <c r="Q73" s="62">
        <v>2.5581680475310787E-10</v>
      </c>
      <c r="R73" s="62">
        <v>2.2273704551778628E-10</v>
      </c>
      <c r="S73" s="62">
        <v>2.0950514182368556E-10</v>
      </c>
      <c r="T73" s="62">
        <v>2.0399184861775391E-10</v>
      </c>
      <c r="U73" s="62">
        <v>2.07299824541305E-10</v>
      </c>
      <c r="V73" s="62">
        <v>2.1501843502955279E-10</v>
      </c>
      <c r="W73" s="62">
        <v>2.2935299736484557E-10</v>
      </c>
      <c r="X73" s="62">
        <v>2.5030351154718698E-10</v>
      </c>
      <c r="Y73" s="62">
        <v>2.8007529485901829E-10</v>
      </c>
      <c r="Z73" s="62">
        <v>3.2528429914724137E-10</v>
      </c>
      <c r="AA73" s="62">
        <v>3.7159596207669585E-10</v>
      </c>
      <c r="AB73" s="62">
        <v>4.2011294228850242E-10</v>
      </c>
      <c r="AC73" s="62">
        <v>4.7304055706504124E-10</v>
      </c>
      <c r="AD73" s="62">
        <v>5.5904793107684081E-10</v>
      </c>
      <c r="AE73" s="62">
        <v>6.7041645383568195E-10</v>
      </c>
      <c r="AF73" s="62">
        <v>8.3360993272995966E-10</v>
      </c>
      <c r="AG73" s="62">
        <v>1.0772974924300587E-9</v>
      </c>
      <c r="AH73" s="62">
        <v>1.4114030607067972E-9</v>
      </c>
      <c r="AI73" s="62">
        <v>1.6209082025306042E-9</v>
      </c>
      <c r="AJ73" s="62">
        <v>1.8304133443539465E-9</v>
      </c>
      <c r="AK73" s="24"/>
      <c r="AL73" s="24"/>
      <c r="AM73" s="69"/>
      <c r="AN73" s="69"/>
      <c r="AO73" s="69"/>
      <c r="AP73" s="69"/>
      <c r="AQ73" s="69"/>
      <c r="AR73" s="69"/>
      <c r="AS73" s="69"/>
      <c r="AT73" s="69"/>
      <c r="AU73" s="69"/>
      <c r="AV73" s="69"/>
      <c r="AW73" s="69"/>
      <c r="AX73" s="69"/>
      <c r="AY73" s="69"/>
    </row>
    <row r="74" spans="1:51" x14ac:dyDescent="0.25">
      <c r="A74" s="24"/>
      <c r="B74" s="41">
        <f t="shared" si="44"/>
        <v>1.54</v>
      </c>
      <c r="C74" s="35">
        <f t="shared" si="43"/>
        <v>1.1945562798178348E-9</v>
      </c>
      <c r="D74" s="20" t="s">
        <v>6</v>
      </c>
      <c r="E74" s="62">
        <v>3.5829789886410339E-9</v>
      </c>
      <c r="F74" s="62">
        <v>3.0226078671952208E-9</v>
      </c>
      <c r="G74" s="62">
        <v>2.5471414611192666E-9</v>
      </c>
      <c r="H74" s="62">
        <v>2.2075225996367968E-9</v>
      </c>
      <c r="I74" s="62">
        <v>1.9018656243022715E-9</v>
      </c>
      <c r="J74" s="62">
        <v>1.6590381383422904E-9</v>
      </c>
      <c r="K74" s="62">
        <v>1.389041143463778E-9</v>
      </c>
      <c r="L74" s="62">
        <v>1.1597984119630076E-9</v>
      </c>
      <c r="M74" s="62">
        <v>9.5432900076595213E-10</v>
      </c>
      <c r="N74" s="62">
        <v>7.505576838764151E-10</v>
      </c>
      <c r="O74" s="62">
        <v>5.9433300759452861E-10</v>
      </c>
      <c r="P74" s="62">
        <v>4.8905116053492176E-10</v>
      </c>
      <c r="Q74" s="62">
        <v>3.9395787931978614E-10</v>
      </c>
      <c r="R74" s="62">
        <v>3.430150500973909E-10</v>
      </c>
      <c r="S74" s="62">
        <v>3.2263791840847578E-10</v>
      </c>
      <c r="T74" s="62">
        <v>3.1414744687134103E-10</v>
      </c>
      <c r="U74" s="62">
        <v>3.1924172979360968E-10</v>
      </c>
      <c r="V74" s="62">
        <v>3.3112838994551132E-10</v>
      </c>
      <c r="W74" s="62">
        <v>3.5320361594186218E-10</v>
      </c>
      <c r="X74" s="62">
        <v>3.8546740778266793E-10</v>
      </c>
      <c r="Y74" s="62">
        <v>4.313159540828882E-10</v>
      </c>
      <c r="Z74" s="62">
        <v>5.0093782068675175E-10</v>
      </c>
      <c r="AA74" s="62">
        <v>5.7225778159811158E-10</v>
      </c>
      <c r="AB74" s="62">
        <v>6.4697393112429378E-10</v>
      </c>
      <c r="AC74" s="62">
        <v>7.2848245788016351E-10</v>
      </c>
      <c r="AD74" s="62">
        <v>8.6093381385833502E-10</v>
      </c>
      <c r="AE74" s="62">
        <v>1.0324413389069503E-9</v>
      </c>
      <c r="AF74" s="62">
        <v>1.2837592964041378E-9</v>
      </c>
      <c r="AG74" s="62">
        <v>1.6590381383422904E-9</v>
      </c>
      <c r="AH74" s="62">
        <v>2.1735607134884677E-9</v>
      </c>
      <c r="AI74" s="62">
        <v>2.4961986318971305E-9</v>
      </c>
      <c r="AJ74" s="62">
        <v>2.8188365503050773E-9</v>
      </c>
      <c r="AK74" s="24"/>
      <c r="AL74" s="24"/>
      <c r="AM74" s="25"/>
      <c r="AN74" s="25"/>
      <c r="AO74" s="25"/>
      <c r="AP74" s="25"/>
      <c r="AQ74" s="25"/>
      <c r="AR74" s="25"/>
      <c r="AS74" s="68"/>
      <c r="AT74" s="68"/>
      <c r="AU74" s="68"/>
      <c r="AV74" s="68"/>
      <c r="AW74" s="68"/>
      <c r="AX74" s="68"/>
      <c r="AY74" s="68"/>
    </row>
    <row r="75" spans="1:51" ht="15.75" thickBot="1" x14ac:dyDescent="0.3">
      <c r="A75" s="24"/>
      <c r="B75" s="41">
        <f t="shared" si="44"/>
        <v>1.5400000000000003</v>
      </c>
      <c r="C75" s="35">
        <f t="shared" si="43"/>
        <v>1.839616670919466E-9</v>
      </c>
      <c r="D75" s="20" t="s">
        <v>7</v>
      </c>
      <c r="E75" s="62">
        <v>5.5177876425071915E-9</v>
      </c>
      <c r="F75" s="62">
        <v>4.6548161154806399E-9</v>
      </c>
      <c r="G75" s="62">
        <v>3.9225978501236716E-9</v>
      </c>
      <c r="H75" s="62">
        <v>3.3995848034406671E-9</v>
      </c>
      <c r="I75" s="62">
        <v>2.9288730614254982E-9</v>
      </c>
      <c r="J75" s="62">
        <v>2.5549187330471274E-9</v>
      </c>
      <c r="K75" s="62">
        <v>2.1391233609342182E-9</v>
      </c>
      <c r="L75" s="62">
        <v>1.7860895544230318E-9</v>
      </c>
      <c r="M75" s="62">
        <v>1.4696666611795661E-9</v>
      </c>
      <c r="N75" s="62">
        <v>1.1558588331696793E-9</v>
      </c>
      <c r="O75" s="62">
        <v>9.1527283169557403E-10</v>
      </c>
      <c r="P75" s="62">
        <v>7.5313878722377945E-10</v>
      </c>
      <c r="Q75" s="62">
        <v>6.0669513415247067E-10</v>
      </c>
      <c r="R75" s="62">
        <v>5.2824317714998201E-10</v>
      </c>
      <c r="S75" s="62">
        <v>4.968623943490527E-10</v>
      </c>
      <c r="T75" s="62">
        <v>4.837870681818652E-10</v>
      </c>
      <c r="U75" s="62">
        <v>4.9163226388215892E-10</v>
      </c>
      <c r="V75" s="62">
        <v>5.0993772051608747E-10</v>
      </c>
      <c r="W75" s="62">
        <v>5.439335685504677E-10</v>
      </c>
      <c r="X75" s="62">
        <v>5.9361980798530871E-10</v>
      </c>
      <c r="Y75" s="62">
        <v>6.6422656928764789E-10</v>
      </c>
      <c r="Z75" s="62">
        <v>7.7144424385759767E-10</v>
      </c>
      <c r="AA75" s="62">
        <v>8.8127698366109195E-10</v>
      </c>
      <c r="AB75" s="62">
        <v>9.9633985393141228E-10</v>
      </c>
      <c r="AC75" s="62">
        <v>1.1218629851354519E-9</v>
      </c>
      <c r="AD75" s="62">
        <v>1.3258380733418359E-9</v>
      </c>
      <c r="AE75" s="62">
        <v>1.5899596619167035E-9</v>
      </c>
      <c r="AF75" s="62">
        <v>1.9769893164623724E-9</v>
      </c>
      <c r="AG75" s="62">
        <v>2.5549187330471274E-9</v>
      </c>
      <c r="AH75" s="62">
        <v>3.3472834987722406E-9</v>
      </c>
      <c r="AI75" s="62">
        <v>3.844145893121581E-9</v>
      </c>
      <c r="AJ75" s="62">
        <v>4.3410082874698192E-9</v>
      </c>
      <c r="AK75" s="24"/>
      <c r="AL75" s="24"/>
      <c r="AM75" s="25"/>
      <c r="AN75" s="25"/>
      <c r="AO75" s="25"/>
      <c r="AP75" s="25"/>
      <c r="AQ75" s="25"/>
      <c r="AR75" s="25"/>
      <c r="AS75" s="68"/>
      <c r="AT75" s="68"/>
      <c r="AU75" s="68"/>
      <c r="AV75" s="68"/>
      <c r="AW75" s="68"/>
      <c r="AX75" s="68"/>
      <c r="AY75" s="68"/>
    </row>
    <row r="76" spans="1:51" ht="15.75" thickBot="1" x14ac:dyDescent="0.3">
      <c r="A76" s="24"/>
      <c r="B76" s="41">
        <f>IFERROR(C75/C76,0)</f>
        <v>7.0306081999999996</v>
      </c>
      <c r="C76" s="35">
        <f t="shared" si="43"/>
        <v>2.616582546755295E-10</v>
      </c>
      <c r="D76" s="31" t="s">
        <v>9</v>
      </c>
      <c r="E76" s="62">
        <v>7.8482365757591098E-10</v>
      </c>
      <c r="F76" s="62">
        <v>6.6207872534848981E-10</v>
      </c>
      <c r="G76" s="62">
        <v>5.5793151012506584E-10</v>
      </c>
      <c r="H76" s="62">
        <v>4.8354064210841196E-10</v>
      </c>
      <c r="I76" s="62">
        <v>4.1658886089335738E-10</v>
      </c>
      <c r="J76" s="62">
        <v>3.6339939026144675E-10</v>
      </c>
      <c r="K76" s="62">
        <v>3.0425865018821815E-10</v>
      </c>
      <c r="L76" s="62">
        <v>2.5404481427695427E-10</v>
      </c>
      <c r="M76" s="62">
        <v>2.0903833912684343E-10</v>
      </c>
      <c r="N76" s="62">
        <v>1.6440381831683914E-10</v>
      </c>
      <c r="O76" s="62">
        <v>1.3018401902918925E-10</v>
      </c>
      <c r="P76" s="62">
        <v>1.0712284994401757E-10</v>
      </c>
      <c r="Q76" s="62">
        <v>8.6293406899344878E-11</v>
      </c>
      <c r="R76" s="62">
        <v>7.5134776696841396E-11</v>
      </c>
      <c r="S76" s="62">
        <v>7.0671324615849397E-11</v>
      </c>
      <c r="T76" s="62">
        <v>6.8811552915417077E-11</v>
      </c>
      <c r="U76" s="62">
        <v>6.9927415935673801E-11</v>
      </c>
      <c r="V76" s="62">
        <v>7.2531096316260015E-11</v>
      </c>
      <c r="W76" s="62">
        <v>7.7366502737340394E-11</v>
      </c>
      <c r="X76" s="62">
        <v>8.4433635198916178E-11</v>
      </c>
      <c r="Y76" s="62">
        <v>9.4476402381183435E-11</v>
      </c>
      <c r="Z76" s="62">
        <v>1.0972653032458808E-10</v>
      </c>
      <c r="AA76" s="62">
        <v>1.2534861260809442E-10</v>
      </c>
      <c r="AB76" s="62">
        <v>1.417146035717667E-10</v>
      </c>
      <c r="AC76" s="62">
        <v>1.595684118957805E-10</v>
      </c>
      <c r="AD76" s="62">
        <v>1.885808504222772E-10</v>
      </c>
      <c r="AE76" s="62">
        <v>2.2614823877068037E-10</v>
      </c>
      <c r="AF76" s="62">
        <v>2.8119748110303921E-10</v>
      </c>
      <c r="AG76" s="62">
        <v>3.6339939026144675E-10</v>
      </c>
      <c r="AH76" s="62">
        <v>4.7610155530672864E-10</v>
      </c>
      <c r="AI76" s="62">
        <v>5.4677287992261909E-10</v>
      </c>
      <c r="AJ76" s="62">
        <v>6.1744420453835268E-10</v>
      </c>
      <c r="AK76" s="24"/>
      <c r="AL76" s="24"/>
      <c r="AM76" s="25"/>
      <c r="AN76" s="6" t="s">
        <v>1</v>
      </c>
      <c r="AO76" s="126" t="s">
        <v>86</v>
      </c>
      <c r="AP76" s="131"/>
      <c r="AQ76" s="127"/>
      <c r="AR76" s="25"/>
      <c r="AS76" s="68"/>
      <c r="AT76" s="6" t="s">
        <v>1</v>
      </c>
      <c r="AU76" s="126" t="s">
        <v>87</v>
      </c>
      <c r="AV76" s="127"/>
      <c r="AW76" s="68"/>
      <c r="AX76" s="77" t="s">
        <v>40</v>
      </c>
      <c r="AY76" s="68"/>
    </row>
    <row r="77" spans="1:51" x14ac:dyDescent="0.25">
      <c r="A77" s="24"/>
      <c r="B77" s="41">
        <f t="shared" si="44"/>
        <v>1.5400000000000005</v>
      </c>
      <c r="C77" s="35">
        <f t="shared" si="43"/>
        <v>4.0295371220031555E-10</v>
      </c>
      <c r="D77" s="33" t="s">
        <v>8</v>
      </c>
      <c r="E77" s="62">
        <v>1.2086284326669029E-9</v>
      </c>
      <c r="F77" s="62">
        <v>1.0196012370366743E-9</v>
      </c>
      <c r="G77" s="62">
        <v>8.5921452559260146E-10</v>
      </c>
      <c r="H77" s="62">
        <v>7.4465258884695445E-10</v>
      </c>
      <c r="I77" s="62">
        <v>6.4154684577577033E-10</v>
      </c>
      <c r="J77" s="62">
        <v>5.5963506100262796E-10</v>
      </c>
      <c r="K77" s="62">
        <v>4.6855832128985597E-10</v>
      </c>
      <c r="L77" s="62">
        <v>3.9122901398650958E-10</v>
      </c>
      <c r="M77" s="62">
        <v>3.2191904225533888E-10</v>
      </c>
      <c r="N77" s="62">
        <v>2.5318188020793227E-10</v>
      </c>
      <c r="O77" s="62">
        <v>2.0048338930495146E-10</v>
      </c>
      <c r="P77" s="62">
        <v>1.6496918891378707E-10</v>
      </c>
      <c r="Q77" s="62">
        <v>1.3289184662499111E-10</v>
      </c>
      <c r="R77" s="62">
        <v>1.1570755611313575E-10</v>
      </c>
      <c r="S77" s="62">
        <v>1.0883383990840807E-10</v>
      </c>
      <c r="T77" s="62">
        <v>1.059697914897423E-10</v>
      </c>
      <c r="U77" s="62">
        <v>1.0768822054093766E-10</v>
      </c>
      <c r="V77" s="62">
        <v>1.1169788832704043E-10</v>
      </c>
      <c r="W77" s="62">
        <v>1.1914441421550422E-10</v>
      </c>
      <c r="X77" s="62">
        <v>1.3002779820633092E-10</v>
      </c>
      <c r="Y77" s="62">
        <v>1.454936596670225E-10</v>
      </c>
      <c r="Z77" s="62">
        <v>1.6897885669986566E-10</v>
      </c>
      <c r="AA77" s="62">
        <v>1.9303686341646542E-10</v>
      </c>
      <c r="AB77" s="62">
        <v>2.1824048950052071E-10</v>
      </c>
      <c r="AC77" s="62">
        <v>2.4573535431950199E-10</v>
      </c>
      <c r="AD77" s="62">
        <v>2.9041450965030688E-10</v>
      </c>
      <c r="AE77" s="62">
        <v>3.4826828770684778E-10</v>
      </c>
      <c r="AF77" s="62">
        <v>4.3304412089868038E-10</v>
      </c>
      <c r="AG77" s="62">
        <v>5.5963506100262796E-10</v>
      </c>
      <c r="AH77" s="62">
        <v>7.3319639517236208E-10</v>
      </c>
      <c r="AI77" s="62">
        <v>8.4203023508083338E-10</v>
      </c>
      <c r="AJ77" s="62">
        <v>9.5086407498906324E-10</v>
      </c>
      <c r="AK77" s="24"/>
      <c r="AL77" s="24"/>
      <c r="AM77" s="25"/>
      <c r="AN77" s="25"/>
      <c r="AO77" s="25"/>
      <c r="AP77" s="25"/>
      <c r="AQ77" s="25"/>
      <c r="AR77" s="25"/>
      <c r="AS77" s="68"/>
      <c r="AT77" s="68"/>
      <c r="AU77" s="68"/>
      <c r="AV77" s="68"/>
      <c r="AW77" s="68"/>
      <c r="AX77" s="68"/>
      <c r="AY77" s="68"/>
    </row>
    <row r="78" spans="1:51" x14ac:dyDescent="0.25">
      <c r="A78" s="24"/>
      <c r="B78" s="24"/>
      <c r="C78" s="24"/>
      <c r="D78" s="24"/>
      <c r="E78" s="24"/>
      <c r="F78" s="24"/>
      <c r="G78" s="24"/>
      <c r="H78" s="24"/>
      <c r="I78" s="24"/>
      <c r="J78" s="24"/>
      <c r="K78" s="24"/>
      <c r="L78" s="24"/>
      <c r="M78" s="24"/>
      <c r="N78" s="24"/>
      <c r="O78" s="24"/>
      <c r="P78" s="24"/>
      <c r="Q78" s="24"/>
      <c r="R78" s="24"/>
      <c r="S78" s="24"/>
      <c r="T78" s="24"/>
      <c r="U78" s="24"/>
      <c r="V78" s="24"/>
      <c r="W78" s="24"/>
      <c r="X78" s="24"/>
      <c r="Y78" s="24"/>
      <c r="Z78" s="24"/>
      <c r="AA78" s="24"/>
      <c r="AB78" s="24"/>
      <c r="AC78" s="24"/>
      <c r="AD78" s="24"/>
      <c r="AE78" s="24"/>
      <c r="AF78" s="24"/>
      <c r="AG78" s="24"/>
      <c r="AH78" s="24"/>
      <c r="AI78" s="24"/>
      <c r="AJ78" s="24"/>
      <c r="AK78" s="24"/>
      <c r="AL78" s="24"/>
      <c r="AM78" s="25"/>
      <c r="AN78" s="25"/>
      <c r="AO78" s="25"/>
      <c r="AP78" s="25"/>
      <c r="AQ78" s="25"/>
      <c r="AR78" s="25"/>
      <c r="AS78" s="68"/>
      <c r="AT78" s="68"/>
      <c r="AU78" s="68"/>
      <c r="AV78" s="68"/>
      <c r="AW78" s="68"/>
      <c r="AX78" s="68"/>
      <c r="AY78" s="68"/>
    </row>
    <row r="79" spans="1:51" x14ac:dyDescent="0.25">
      <c r="A79" s="24"/>
      <c r="B79" s="24"/>
      <c r="C79" s="24"/>
      <c r="D79" s="24"/>
      <c r="E79" s="24"/>
      <c r="F79" s="24"/>
      <c r="G79" s="24"/>
      <c r="H79" s="24"/>
      <c r="I79" s="24"/>
      <c r="J79" s="24"/>
      <c r="K79" s="24"/>
      <c r="L79" s="24"/>
      <c r="M79" s="24"/>
      <c r="N79" s="24"/>
      <c r="O79" s="24"/>
      <c r="P79" s="24"/>
      <c r="Q79" s="24"/>
      <c r="R79" s="24"/>
      <c r="S79" s="24"/>
      <c r="T79" s="24"/>
      <c r="U79" s="24"/>
      <c r="V79" s="24"/>
      <c r="W79" s="24"/>
      <c r="X79" s="24"/>
      <c r="Y79" s="24"/>
      <c r="Z79" s="24"/>
      <c r="AA79" s="24"/>
      <c r="AB79" s="24"/>
      <c r="AC79" s="24"/>
      <c r="AD79" s="24"/>
      <c r="AE79" s="24"/>
      <c r="AF79" s="24"/>
      <c r="AG79" s="24"/>
      <c r="AH79" s="24"/>
      <c r="AI79" s="24"/>
      <c r="AJ79" s="24"/>
      <c r="AK79" s="24"/>
      <c r="AL79" s="24"/>
      <c r="AM79" s="25"/>
      <c r="AN79" s="25"/>
      <c r="AO79" s="7" t="s">
        <v>10</v>
      </c>
      <c r="AP79" s="9" t="s">
        <v>11</v>
      </c>
      <c r="AQ79" s="25"/>
      <c r="AR79" s="25"/>
      <c r="AS79" s="68"/>
      <c r="AT79" s="68"/>
      <c r="AU79" s="68"/>
      <c r="AV79" s="68"/>
      <c r="AW79" s="68"/>
      <c r="AX79" s="68"/>
      <c r="AY79" s="68"/>
    </row>
    <row r="80" spans="1:51" x14ac:dyDescent="0.25">
      <c r="A80" s="24"/>
      <c r="B80" s="24"/>
      <c r="C80" s="24"/>
      <c r="D80" s="24"/>
      <c r="E80" s="24"/>
      <c r="F80" s="24"/>
      <c r="G80" s="24"/>
      <c r="H80" s="24"/>
      <c r="I80" s="24"/>
      <c r="J80" s="24"/>
      <c r="K80" s="24"/>
      <c r="L80" s="24"/>
      <c r="M80" s="24"/>
      <c r="N80" s="24"/>
      <c r="O80" s="24"/>
      <c r="P80" s="24"/>
      <c r="Q80" s="24"/>
      <c r="R80" s="24"/>
      <c r="S80" s="24"/>
      <c r="T80" s="24"/>
      <c r="U80" s="24"/>
      <c r="V80" s="24"/>
      <c r="W80" s="24"/>
      <c r="X80" s="24"/>
      <c r="Y80" s="24"/>
      <c r="Z80" s="24"/>
      <c r="AA80" s="24"/>
      <c r="AB80" s="24"/>
      <c r="AC80" s="24"/>
      <c r="AD80" s="24"/>
      <c r="AE80" s="24"/>
      <c r="AF80" s="24"/>
      <c r="AG80" s="24"/>
      <c r="AH80" s="24"/>
      <c r="AI80" s="24"/>
      <c r="AJ80" s="24"/>
      <c r="AK80" s="24"/>
      <c r="AL80" s="24"/>
      <c r="AM80" s="25"/>
      <c r="AN80" s="20" t="s">
        <v>3</v>
      </c>
      <c r="AO80" s="86">
        <v>0.57999999999999996</v>
      </c>
      <c r="AP80" s="71">
        <v>0.56000000000000005</v>
      </c>
      <c r="AQ80" s="25"/>
      <c r="AR80" s="25"/>
      <c r="AS80" s="68"/>
      <c r="AT80" s="132" t="s">
        <v>26</v>
      </c>
      <c r="AU80" s="134"/>
      <c r="AV80" s="58">
        <v>650</v>
      </c>
      <c r="AW80" s="59">
        <v>6.7000000000000004E-2</v>
      </c>
      <c r="AX80" s="60">
        <v>200</v>
      </c>
      <c r="AY80" s="68"/>
    </row>
    <row r="81" spans="1:51" x14ac:dyDescent="0.25">
      <c r="A81" s="24"/>
      <c r="B81" s="24"/>
      <c r="C81" s="24"/>
      <c r="D81" s="24"/>
      <c r="E81" s="24"/>
      <c r="F81" s="24"/>
      <c r="G81" s="24"/>
      <c r="H81" s="24"/>
      <c r="I81" s="24"/>
      <c r="J81" s="24"/>
      <c r="K81" s="24"/>
      <c r="L81" s="24"/>
      <c r="M81" s="24"/>
      <c r="N81" s="24"/>
      <c r="O81" s="24"/>
      <c r="P81" s="24"/>
      <c r="Q81" s="24"/>
      <c r="R81" s="24"/>
      <c r="S81" s="24"/>
      <c r="T81" s="24"/>
      <c r="U81" s="24"/>
      <c r="V81" s="24"/>
      <c r="W81" s="24"/>
      <c r="X81" s="24"/>
      <c r="Y81" s="24"/>
      <c r="Z81" s="24"/>
      <c r="AA81" s="24"/>
      <c r="AB81" s="24"/>
      <c r="AC81" s="24"/>
      <c r="AD81" s="24"/>
      <c r="AE81" s="24"/>
      <c r="AF81" s="24"/>
      <c r="AG81" s="24"/>
      <c r="AH81" s="24"/>
      <c r="AI81" s="24"/>
      <c r="AJ81" s="24"/>
      <c r="AK81" s="24"/>
      <c r="AL81" s="24"/>
      <c r="AM81" s="25"/>
      <c r="AN81" s="20" t="s">
        <v>4</v>
      </c>
      <c r="AO81" s="86">
        <v>0.59</v>
      </c>
      <c r="AP81" s="71">
        <v>0.56999999999999995</v>
      </c>
      <c r="AQ81" s="25"/>
      <c r="AR81" s="25"/>
      <c r="AS81" s="68"/>
      <c r="AT81" s="143" t="s">
        <v>9</v>
      </c>
      <c r="AU81" s="144"/>
      <c r="AV81" s="58">
        <v>600</v>
      </c>
      <c r="AW81" s="59">
        <v>6.7000000000000004E-2</v>
      </c>
      <c r="AX81" s="60">
        <v>150</v>
      </c>
      <c r="AY81" s="68"/>
    </row>
    <row r="82" spans="1:51" x14ac:dyDescent="0.25">
      <c r="A82" s="24"/>
      <c r="B82" s="24"/>
      <c r="C82" s="24"/>
      <c r="D82" s="24"/>
      <c r="E82" s="24"/>
      <c r="F82" s="24"/>
      <c r="G82" s="24"/>
      <c r="H82" s="24"/>
      <c r="I82" s="24"/>
      <c r="J82" s="24"/>
      <c r="K82" s="24"/>
      <c r="L82" s="24"/>
      <c r="M82" s="24"/>
      <c r="N82" s="24"/>
      <c r="O82" s="24"/>
      <c r="P82" s="24"/>
      <c r="Q82" s="24"/>
      <c r="R82" s="24"/>
      <c r="S82" s="24"/>
      <c r="T82" s="24"/>
      <c r="U82" s="24"/>
      <c r="V82" s="24"/>
      <c r="W82" s="24"/>
      <c r="X82" s="24"/>
      <c r="Y82" s="24"/>
      <c r="Z82" s="24"/>
      <c r="AA82" s="24"/>
      <c r="AB82" s="24"/>
      <c r="AC82" s="24"/>
      <c r="AD82" s="24"/>
      <c r="AE82" s="24"/>
      <c r="AF82" s="24"/>
      <c r="AG82" s="24"/>
      <c r="AH82" s="24"/>
      <c r="AI82" s="24"/>
      <c r="AJ82" s="24"/>
      <c r="AK82" s="24"/>
      <c r="AL82" s="24"/>
      <c r="AM82" s="25"/>
      <c r="AN82" s="20" t="s">
        <v>5</v>
      </c>
      <c r="AO82" s="86">
        <v>0.6</v>
      </c>
      <c r="AP82" s="71">
        <v>0.57999999999999996</v>
      </c>
      <c r="AQ82" s="25"/>
      <c r="AR82" s="25"/>
      <c r="AS82" s="68"/>
      <c r="AT82" s="136" t="s">
        <v>8</v>
      </c>
      <c r="AU82" s="137"/>
      <c r="AV82" s="58">
        <v>600</v>
      </c>
      <c r="AW82" s="59">
        <v>6.7000000000000004E-2</v>
      </c>
      <c r="AX82" s="60">
        <v>150</v>
      </c>
      <c r="AY82" s="68"/>
    </row>
    <row r="83" spans="1:51" x14ac:dyDescent="0.25">
      <c r="A83" s="42"/>
      <c r="B83" s="42"/>
      <c r="C83" s="42"/>
      <c r="D83" s="42"/>
      <c r="E83" s="42"/>
      <c r="F83" s="42"/>
      <c r="G83" s="42"/>
      <c r="H83" s="42"/>
      <c r="I83" s="42"/>
      <c r="J83" s="42"/>
      <c r="K83" s="42"/>
      <c r="L83" s="42"/>
      <c r="M83" s="42"/>
      <c r="N83" s="42"/>
      <c r="O83" s="42"/>
      <c r="P83" s="42"/>
      <c r="Q83" s="42"/>
      <c r="R83" s="42"/>
      <c r="S83" s="42"/>
      <c r="T83" s="42"/>
      <c r="U83" s="42"/>
      <c r="V83" s="42"/>
      <c r="W83" s="42"/>
      <c r="X83" s="42"/>
      <c r="Y83" s="42"/>
      <c r="Z83" s="42"/>
      <c r="AA83" s="42"/>
      <c r="AB83" s="42"/>
      <c r="AC83" s="42"/>
      <c r="AD83" s="42"/>
      <c r="AE83" s="42"/>
      <c r="AF83" s="42"/>
      <c r="AG83" s="42"/>
      <c r="AH83" s="42"/>
      <c r="AI83" s="42"/>
      <c r="AJ83" s="42"/>
      <c r="AK83" s="42"/>
      <c r="AL83" s="42"/>
      <c r="AM83" s="25"/>
      <c r="AN83" s="20" t="s">
        <v>6</v>
      </c>
      <c r="AO83" s="86">
        <v>0.61</v>
      </c>
      <c r="AP83" s="71">
        <v>0.59</v>
      </c>
      <c r="AQ83" s="25"/>
      <c r="AR83" s="25"/>
      <c r="AS83" s="68"/>
      <c r="AT83" s="68"/>
      <c r="AU83" s="68"/>
      <c r="AV83" s="68"/>
      <c r="AW83" s="68"/>
      <c r="AX83" s="68"/>
      <c r="AY83" s="68"/>
    </row>
    <row r="84" spans="1:51" ht="15.75" thickBot="1" x14ac:dyDescent="0.3">
      <c r="A84" s="42"/>
      <c r="B84" s="42"/>
      <c r="C84" s="42"/>
      <c r="D84" s="42"/>
      <c r="E84" s="42"/>
      <c r="F84" s="42"/>
      <c r="G84" s="42"/>
      <c r="H84" s="42"/>
      <c r="I84" s="42"/>
      <c r="J84" s="42"/>
      <c r="K84" s="42"/>
      <c r="L84" s="42"/>
      <c r="M84" s="42"/>
      <c r="N84" s="42"/>
      <c r="O84" s="42"/>
      <c r="P84" s="42"/>
      <c r="Q84" s="42"/>
      <c r="R84" s="42"/>
      <c r="S84" s="42"/>
      <c r="T84" s="42"/>
      <c r="U84" s="42"/>
      <c r="V84" s="42"/>
      <c r="W84" s="42"/>
      <c r="X84" s="42"/>
      <c r="Y84" s="42"/>
      <c r="Z84" s="42"/>
      <c r="AA84" s="42"/>
      <c r="AB84" s="42"/>
      <c r="AC84" s="42"/>
      <c r="AD84" s="42"/>
      <c r="AE84" s="42"/>
      <c r="AF84" s="42"/>
      <c r="AG84" s="42"/>
      <c r="AH84" s="42"/>
      <c r="AI84" s="42"/>
      <c r="AJ84" s="42"/>
      <c r="AK84" s="42"/>
      <c r="AL84" s="42"/>
      <c r="AM84" s="25"/>
      <c r="AN84" s="20" t="s">
        <v>7</v>
      </c>
      <c r="AO84" s="86">
        <v>0.62</v>
      </c>
      <c r="AP84" s="71">
        <v>0.6</v>
      </c>
      <c r="AQ84" s="25"/>
      <c r="AR84" s="25"/>
      <c r="AS84" s="68"/>
      <c r="AT84" s="68"/>
      <c r="AU84" s="68"/>
      <c r="AV84" s="68"/>
      <c r="AW84" s="68"/>
      <c r="AX84" s="68"/>
      <c r="AY84" s="68"/>
    </row>
    <row r="85" spans="1:51" ht="15.75" thickBot="1" x14ac:dyDescent="0.3">
      <c r="A85" s="42"/>
      <c r="B85" s="129" t="s">
        <v>60</v>
      </c>
      <c r="C85" s="138"/>
      <c r="D85" s="138"/>
      <c r="E85" s="130"/>
      <c r="F85" s="42"/>
      <c r="G85" s="126" t="s">
        <v>64</v>
      </c>
      <c r="H85" s="131"/>
      <c r="I85" s="131"/>
      <c r="J85" s="131"/>
      <c r="K85" s="131"/>
      <c r="L85" s="131"/>
      <c r="M85" s="131"/>
      <c r="N85" s="131"/>
      <c r="O85" s="127"/>
      <c r="P85" s="42"/>
      <c r="Q85" s="42"/>
      <c r="R85" s="42"/>
      <c r="S85" s="42"/>
      <c r="T85" s="42"/>
      <c r="U85" s="42"/>
      <c r="V85" s="42"/>
      <c r="W85" s="42"/>
      <c r="X85" s="42"/>
      <c r="Y85" s="42"/>
      <c r="Z85" s="42"/>
      <c r="AA85" s="42"/>
      <c r="AB85" s="42"/>
      <c r="AC85" s="42"/>
      <c r="AD85" s="42"/>
      <c r="AE85" s="42"/>
      <c r="AF85" s="42"/>
      <c r="AG85" s="42"/>
      <c r="AH85" s="42"/>
      <c r="AI85" s="42"/>
      <c r="AJ85" s="42"/>
      <c r="AK85" s="42"/>
      <c r="AL85" s="42"/>
      <c r="AM85" s="25"/>
      <c r="AN85" s="31" t="s">
        <v>9</v>
      </c>
      <c r="AO85" s="87">
        <v>0.35</v>
      </c>
      <c r="AP85" s="88">
        <v>0.33</v>
      </c>
      <c r="AQ85" s="25"/>
      <c r="AR85" s="25"/>
      <c r="AS85" s="68"/>
      <c r="AT85" s="68"/>
      <c r="AU85" s="68"/>
      <c r="AV85" s="68"/>
      <c r="AW85" s="68"/>
      <c r="AX85" s="68"/>
      <c r="AY85" s="68"/>
    </row>
    <row r="86" spans="1:51" x14ac:dyDescent="0.25">
      <c r="A86" s="42"/>
      <c r="B86" s="42"/>
      <c r="C86" s="42"/>
      <c r="D86" s="42"/>
      <c r="E86" s="42"/>
      <c r="F86" s="42"/>
      <c r="G86" s="42"/>
      <c r="H86" s="42"/>
      <c r="I86" s="42"/>
      <c r="J86" s="42"/>
      <c r="K86" s="42"/>
      <c r="L86" s="42"/>
      <c r="M86" s="42"/>
      <c r="N86" s="42"/>
      <c r="O86" s="42"/>
      <c r="P86" s="42"/>
      <c r="Q86" s="42"/>
      <c r="R86" s="42"/>
      <c r="S86" s="42"/>
      <c r="T86" s="42"/>
      <c r="U86" s="42"/>
      <c r="V86" s="42"/>
      <c r="W86" s="42"/>
      <c r="X86" s="42"/>
      <c r="Y86" s="42"/>
      <c r="Z86" s="42"/>
      <c r="AA86" s="42"/>
      <c r="AB86" s="42"/>
      <c r="AC86" s="42"/>
      <c r="AD86" s="42"/>
      <c r="AE86" s="42"/>
      <c r="AF86" s="42"/>
      <c r="AG86" s="42"/>
      <c r="AH86" s="42"/>
      <c r="AI86" s="42"/>
      <c r="AJ86" s="42"/>
      <c r="AK86" s="42"/>
      <c r="AL86" s="42"/>
      <c r="AM86" s="25"/>
      <c r="AN86" s="33" t="s">
        <v>8</v>
      </c>
      <c r="AO86" s="87">
        <v>0.13</v>
      </c>
      <c r="AP86" s="88">
        <v>0.1</v>
      </c>
      <c r="AQ86" s="25"/>
      <c r="AR86" s="25"/>
      <c r="AS86" s="68"/>
      <c r="AT86" s="68"/>
      <c r="AU86" s="68"/>
      <c r="AV86" s="68"/>
      <c r="AW86" s="68"/>
      <c r="AX86" s="68"/>
      <c r="AY86" s="68"/>
    </row>
    <row r="87" spans="1:51" x14ac:dyDescent="0.25">
      <c r="A87" s="42"/>
      <c r="B87" s="42"/>
      <c r="C87" s="42"/>
      <c r="D87" s="42"/>
      <c r="E87" s="42"/>
      <c r="F87" s="42"/>
      <c r="G87" s="42"/>
      <c r="H87" s="42"/>
      <c r="I87" s="42"/>
      <c r="J87" s="42"/>
      <c r="K87" s="42"/>
      <c r="L87" s="42"/>
      <c r="M87" s="42"/>
      <c r="N87" s="42"/>
      <c r="O87" s="42"/>
      <c r="P87" s="42"/>
      <c r="Q87" s="42"/>
      <c r="R87" s="42"/>
      <c r="S87" s="42"/>
      <c r="T87" s="42"/>
      <c r="U87" s="42"/>
      <c r="V87" s="42"/>
      <c r="W87" s="42"/>
      <c r="X87" s="42"/>
      <c r="Y87" s="42"/>
      <c r="Z87" s="42"/>
      <c r="AA87" s="42"/>
      <c r="AB87" s="42"/>
      <c r="AC87" s="42"/>
      <c r="AD87" s="42"/>
      <c r="AE87" s="42"/>
      <c r="AF87" s="42"/>
      <c r="AG87" s="42"/>
      <c r="AH87" s="42"/>
      <c r="AI87" s="42"/>
      <c r="AJ87" s="42"/>
      <c r="AK87" s="42"/>
      <c r="AL87" s="42"/>
      <c r="AM87" s="25"/>
      <c r="AN87" s="25"/>
      <c r="AO87" s="25"/>
      <c r="AP87" s="25"/>
      <c r="AQ87" s="25"/>
      <c r="AR87" s="25"/>
      <c r="AS87" s="68"/>
      <c r="AT87" s="68"/>
      <c r="AU87" s="68"/>
      <c r="AV87" s="68"/>
      <c r="AW87" s="68"/>
      <c r="AX87" s="68"/>
      <c r="AY87" s="68"/>
    </row>
    <row r="88" spans="1:51" x14ac:dyDescent="0.25">
      <c r="A88" s="42"/>
      <c r="B88" s="139" t="s">
        <v>63</v>
      </c>
      <c r="C88" s="139"/>
      <c r="D88" s="42"/>
      <c r="E88" s="42"/>
      <c r="F88" s="42"/>
      <c r="G88" s="42"/>
      <c r="H88" s="42"/>
      <c r="I88" s="42"/>
      <c r="J88" s="42"/>
      <c r="K88" s="42"/>
      <c r="L88" s="42"/>
      <c r="M88" s="42"/>
      <c r="N88" s="42"/>
      <c r="O88" s="42"/>
      <c r="P88" s="42"/>
      <c r="Q88" s="42"/>
      <c r="R88" s="42"/>
      <c r="S88" s="42"/>
      <c r="T88" s="42"/>
      <c r="U88" s="42"/>
      <c r="V88" s="42"/>
      <c r="W88" s="42"/>
      <c r="X88" s="42"/>
      <c r="Y88" s="42"/>
      <c r="Z88" s="42"/>
      <c r="AA88" s="42"/>
      <c r="AB88" s="42"/>
      <c r="AC88" s="42"/>
      <c r="AD88" s="42"/>
      <c r="AE88" s="42"/>
      <c r="AF88" s="42"/>
      <c r="AG88" s="42"/>
      <c r="AH88" s="42"/>
      <c r="AI88" s="42"/>
      <c r="AJ88" s="42"/>
      <c r="AK88" s="42"/>
      <c r="AL88" s="42"/>
      <c r="AM88" s="25"/>
      <c r="AN88" s="25"/>
      <c r="AO88" s="25"/>
      <c r="AP88" s="25"/>
      <c r="AQ88" s="25"/>
      <c r="AR88" s="25"/>
      <c r="AS88" s="68"/>
      <c r="AT88" s="68"/>
      <c r="AU88" s="68"/>
      <c r="AV88" s="68"/>
      <c r="AW88" s="68"/>
      <c r="AX88" s="68"/>
      <c r="AY88" s="68"/>
    </row>
    <row r="89" spans="1:51" x14ac:dyDescent="0.25">
      <c r="A89" s="42"/>
      <c r="B89" s="42"/>
      <c r="C89" s="42"/>
      <c r="D89" s="42"/>
      <c r="E89" s="42"/>
      <c r="F89" s="42"/>
      <c r="G89" s="42"/>
      <c r="H89" s="42"/>
      <c r="I89" s="42"/>
      <c r="J89" s="42"/>
      <c r="K89" s="42"/>
      <c r="L89" s="42"/>
      <c r="M89" s="42"/>
      <c r="N89" s="42"/>
      <c r="O89" s="42"/>
      <c r="P89" s="42"/>
      <c r="Q89" s="42"/>
      <c r="R89" s="42"/>
      <c r="S89" s="42"/>
      <c r="T89" s="42"/>
      <c r="U89" s="42"/>
      <c r="V89" s="42"/>
      <c r="W89" s="42"/>
      <c r="X89" s="42"/>
      <c r="Y89" s="42"/>
      <c r="Z89" s="42"/>
      <c r="AA89" s="42"/>
      <c r="AB89" s="42"/>
      <c r="AC89" s="42"/>
      <c r="AD89" s="42"/>
      <c r="AE89" s="42"/>
      <c r="AF89" s="42"/>
      <c r="AG89" s="42"/>
      <c r="AH89" s="42"/>
      <c r="AI89" s="42"/>
      <c r="AJ89" s="42"/>
      <c r="AK89" s="42"/>
      <c r="AL89" s="42"/>
    </row>
    <row r="90" spans="1:51" x14ac:dyDescent="0.25">
      <c r="A90" s="42"/>
      <c r="B90" s="142" t="s">
        <v>66</v>
      </c>
      <c r="C90" s="142"/>
      <c r="D90" s="142"/>
      <c r="E90" s="142"/>
      <c r="F90" s="142"/>
      <c r="G90" s="142"/>
      <c r="H90" s="42"/>
      <c r="I90" s="42"/>
      <c r="J90" s="42"/>
      <c r="K90" s="42"/>
      <c r="L90" s="42"/>
      <c r="M90" s="42"/>
      <c r="N90" s="42"/>
      <c r="O90" s="42"/>
      <c r="P90" s="42"/>
      <c r="Q90" s="42"/>
      <c r="R90" s="42"/>
      <c r="S90" s="42"/>
      <c r="T90" s="42"/>
      <c r="U90" s="42"/>
      <c r="V90" s="42"/>
      <c r="W90" s="42"/>
      <c r="X90" s="42"/>
      <c r="Y90" s="42"/>
      <c r="Z90" s="42"/>
      <c r="AA90" s="42"/>
      <c r="AB90" s="42"/>
      <c r="AC90" s="42"/>
      <c r="AD90" s="42"/>
      <c r="AE90" s="42"/>
      <c r="AF90" s="42"/>
      <c r="AG90" s="42"/>
      <c r="AH90" s="42"/>
      <c r="AI90" s="42"/>
      <c r="AJ90" s="42"/>
      <c r="AK90" s="42"/>
      <c r="AL90" s="42"/>
    </row>
    <row r="91" spans="1:51" x14ac:dyDescent="0.25">
      <c r="A91" s="42"/>
      <c r="B91" s="42"/>
      <c r="C91" s="42"/>
      <c r="D91" s="42"/>
      <c r="E91" s="42"/>
      <c r="F91" s="42"/>
      <c r="G91" s="42"/>
      <c r="H91" s="42"/>
      <c r="I91" s="42"/>
      <c r="J91" s="42"/>
      <c r="K91" s="42"/>
      <c r="L91" s="42"/>
      <c r="M91" s="42"/>
      <c r="N91" s="42"/>
      <c r="O91" s="42"/>
      <c r="P91" s="42"/>
      <c r="Q91" s="42"/>
      <c r="R91" s="42"/>
      <c r="S91" s="42"/>
      <c r="T91" s="42"/>
      <c r="U91" s="42"/>
      <c r="V91" s="42"/>
      <c r="W91" s="42"/>
      <c r="X91" s="42"/>
      <c r="Y91" s="42"/>
      <c r="Z91" s="42"/>
      <c r="AA91" s="42"/>
      <c r="AB91" s="42"/>
      <c r="AC91" s="42"/>
      <c r="AD91" s="42"/>
      <c r="AE91" s="42"/>
      <c r="AF91" s="42"/>
      <c r="AG91" s="42"/>
      <c r="AH91" s="42"/>
      <c r="AI91" s="42"/>
      <c r="AJ91" s="42"/>
      <c r="AK91" s="42"/>
      <c r="AL91" s="42"/>
    </row>
    <row r="92" spans="1:51" x14ac:dyDescent="0.25">
      <c r="A92" s="42"/>
      <c r="B92" s="147" t="s">
        <v>89</v>
      </c>
      <c r="C92" s="147"/>
      <c r="D92" s="147"/>
      <c r="E92" s="147"/>
      <c r="F92" s="147"/>
      <c r="G92" s="147"/>
      <c r="H92" s="147"/>
      <c r="I92" s="147"/>
      <c r="J92" s="147"/>
      <c r="K92" s="147"/>
      <c r="L92" s="147"/>
      <c r="M92" s="147"/>
      <c r="N92" s="147"/>
      <c r="O92" s="147"/>
      <c r="P92" s="147"/>
      <c r="Q92" s="147"/>
      <c r="R92" s="147"/>
      <c r="S92" s="147"/>
      <c r="T92" s="147"/>
      <c r="U92" s="147"/>
      <c r="V92" s="147"/>
      <c r="W92" s="147"/>
      <c r="X92" s="147"/>
      <c r="Y92" s="147"/>
      <c r="Z92" s="147"/>
      <c r="AA92" s="147"/>
      <c r="AB92" s="147"/>
      <c r="AC92" s="147"/>
      <c r="AD92" s="147"/>
      <c r="AE92" s="147"/>
      <c r="AF92" s="147"/>
      <c r="AG92" s="147"/>
      <c r="AH92" s="147"/>
      <c r="AI92" s="147"/>
      <c r="AJ92" s="147"/>
      <c r="AK92" s="147"/>
      <c r="AL92" s="42"/>
    </row>
    <row r="93" spans="1:51" x14ac:dyDescent="0.25">
      <c r="A93" s="42"/>
      <c r="B93" s="42"/>
      <c r="C93" s="42"/>
      <c r="D93" s="42"/>
      <c r="E93" s="42"/>
      <c r="F93" s="42"/>
      <c r="G93" s="42"/>
      <c r="H93" s="42"/>
      <c r="I93" s="42"/>
      <c r="J93" s="42"/>
      <c r="K93" s="42"/>
      <c r="L93" s="42"/>
      <c r="M93" s="42"/>
      <c r="N93" s="42"/>
      <c r="O93" s="42"/>
      <c r="P93" s="42"/>
      <c r="Q93" s="42"/>
      <c r="R93" s="42"/>
      <c r="S93" s="42"/>
      <c r="T93" s="42"/>
      <c r="U93" s="42"/>
      <c r="V93" s="42"/>
      <c r="W93" s="42"/>
      <c r="X93" s="42"/>
      <c r="Y93" s="42"/>
      <c r="Z93" s="42"/>
      <c r="AA93" s="42"/>
      <c r="AB93" s="42"/>
      <c r="AC93" s="42"/>
      <c r="AD93" s="42"/>
      <c r="AE93" s="42"/>
      <c r="AF93" s="42"/>
      <c r="AG93" s="42"/>
      <c r="AH93" s="42"/>
      <c r="AI93" s="42"/>
      <c r="AJ93" s="42"/>
      <c r="AK93" s="42"/>
      <c r="AL93" s="42"/>
    </row>
    <row r="94" spans="1:51" x14ac:dyDescent="0.25">
      <c r="A94" s="42"/>
      <c r="B94" s="148" t="str">
        <f>SUBSTITUTE(SUBSTITUTE(SUBSTITUTE(SUBSTITUTE(B92,",",";"),".",","),"AbrasionVolumePerUnitEnergy=(",""),")","")</f>
        <v>3,53445425846306E-9;2,98167231282709E-9;2,51264520743827E-9;2,17762584644657E-9;1,87610842155382E-9;1,63656957844473E-9;1,37022918645636E-9;1,14409111778691E-9;9,41404404386847E-10;7,40392787791768E-10;5,8628388173563E-10;4,82427879828166E-10;3,88622458750461E-10;3,38369554601684E-10;3,18268392942211E-10;3,09892908917348E-10;3,14918199332257E-10;3,26643876966985E-10;3,48420135431427E-10;3,80246974725613E-10;4,2547458845957E-10;4,9415355746282E-10;5,645076232711E-10;6,38211882689318E-10;7,1861652932737E-10;8,49274080114156E-10;1,01845885741495E-9;1,26637318454886E-9;1,63656957844473E-9;2,14412391034732E-9;2,46239230328977E-9;2,78066069623148E-9</v>
      </c>
      <c r="C94" s="148"/>
      <c r="D94" s="148"/>
      <c r="E94" s="148"/>
      <c r="F94" s="148"/>
      <c r="G94" s="148"/>
      <c r="H94" s="148"/>
      <c r="I94" s="148"/>
      <c r="J94" s="148"/>
      <c r="K94" s="148"/>
      <c r="L94" s="148"/>
      <c r="M94" s="148"/>
      <c r="N94" s="148"/>
      <c r="O94" s="148"/>
      <c r="P94" s="148"/>
      <c r="Q94" s="148"/>
      <c r="R94" s="148"/>
      <c r="S94" s="148"/>
      <c r="T94" s="148"/>
      <c r="U94" s="148"/>
      <c r="V94" s="148"/>
      <c r="W94" s="148"/>
      <c r="X94" s="148"/>
      <c r="Y94" s="148"/>
      <c r="Z94" s="148"/>
      <c r="AA94" s="148"/>
      <c r="AB94" s="148"/>
      <c r="AC94" s="148"/>
      <c r="AD94" s="148"/>
      <c r="AE94" s="148"/>
      <c r="AF94" s="148"/>
      <c r="AG94" s="148"/>
      <c r="AH94" s="148"/>
      <c r="AI94" s="148"/>
      <c r="AJ94" s="148"/>
      <c r="AK94" s="148"/>
      <c r="AL94" s="42"/>
    </row>
    <row r="95" spans="1:51" x14ac:dyDescent="0.25">
      <c r="A95" s="42"/>
      <c r="B95" s="43">
        <v>1</v>
      </c>
      <c r="C95" s="43">
        <f>FIND(";",$B$94,B95+1)</f>
        <v>20</v>
      </c>
      <c r="D95" s="43">
        <f t="shared" ref="D95:AG95" si="45">FIND(";",$B$94,C95+1)</f>
        <v>40</v>
      </c>
      <c r="E95" s="43">
        <f t="shared" si="45"/>
        <v>60</v>
      </c>
      <c r="F95" s="43">
        <f t="shared" si="45"/>
        <v>80</v>
      </c>
      <c r="G95" s="43">
        <f t="shared" si="45"/>
        <v>100</v>
      </c>
      <c r="H95" s="43">
        <f t="shared" si="45"/>
        <v>120</v>
      </c>
      <c r="I95" s="43">
        <f t="shared" si="45"/>
        <v>140</v>
      </c>
      <c r="J95" s="43">
        <f t="shared" si="45"/>
        <v>160</v>
      </c>
      <c r="K95" s="43">
        <f t="shared" si="45"/>
        <v>181</v>
      </c>
      <c r="L95" s="43">
        <f t="shared" si="45"/>
        <v>202</v>
      </c>
      <c r="M95" s="43">
        <f t="shared" si="45"/>
        <v>222</v>
      </c>
      <c r="N95" s="43">
        <f t="shared" si="45"/>
        <v>243</v>
      </c>
      <c r="O95" s="43">
        <f t="shared" si="45"/>
        <v>264</v>
      </c>
      <c r="P95" s="43">
        <f t="shared" si="45"/>
        <v>285</v>
      </c>
      <c r="Q95" s="43">
        <f t="shared" si="45"/>
        <v>306</v>
      </c>
      <c r="R95" s="43">
        <f t="shared" si="45"/>
        <v>327</v>
      </c>
      <c r="S95" s="43">
        <f t="shared" si="45"/>
        <v>348</v>
      </c>
      <c r="T95" s="43">
        <f t="shared" si="45"/>
        <v>369</v>
      </c>
      <c r="U95" s="43">
        <f t="shared" si="45"/>
        <v>390</v>
      </c>
      <c r="V95" s="43">
        <f t="shared" si="45"/>
        <v>411</v>
      </c>
      <c r="W95" s="43">
        <f t="shared" si="45"/>
        <v>431</v>
      </c>
      <c r="X95" s="43">
        <f t="shared" si="45"/>
        <v>451</v>
      </c>
      <c r="Y95" s="43">
        <f t="shared" si="45"/>
        <v>470</v>
      </c>
      <c r="Z95" s="43">
        <f t="shared" si="45"/>
        <v>491</v>
      </c>
      <c r="AA95" s="43">
        <f t="shared" si="45"/>
        <v>511</v>
      </c>
      <c r="AB95" s="43">
        <f t="shared" si="45"/>
        <v>532</v>
      </c>
      <c r="AC95" s="43">
        <f t="shared" si="45"/>
        <v>552</v>
      </c>
      <c r="AD95" s="43">
        <f t="shared" si="45"/>
        <v>572</v>
      </c>
      <c r="AE95" s="43">
        <f t="shared" si="45"/>
        <v>592</v>
      </c>
      <c r="AF95" s="43">
        <f t="shared" si="45"/>
        <v>612</v>
      </c>
      <c r="AG95" s="43">
        <f t="shared" si="45"/>
        <v>632</v>
      </c>
      <c r="AH95" s="42"/>
      <c r="AI95" s="42"/>
      <c r="AJ95" s="42"/>
      <c r="AK95" s="42"/>
      <c r="AL95" s="42"/>
    </row>
    <row r="96" spans="1:51" s="46" customFormat="1" x14ac:dyDescent="0.25">
      <c r="A96" s="44"/>
      <c r="B96" s="45">
        <f>_xlfn.NUMBERVALUE(MID($B$94,B95,C95-1))</f>
        <v>3.5344542584630598E-9</v>
      </c>
      <c r="C96" s="45">
        <f t="shared" ref="C96:AF96" si="46">_xlfn.NUMBERVALUE(MID($B$94,C95+1,D95-C95-1))</f>
        <v>2.9816723128270902E-9</v>
      </c>
      <c r="D96" s="45">
        <f t="shared" si="46"/>
        <v>2.51264520743827E-9</v>
      </c>
      <c r="E96" s="45">
        <f t="shared" si="46"/>
        <v>2.1776258464465702E-9</v>
      </c>
      <c r="F96" s="45">
        <f t="shared" si="46"/>
        <v>1.8761084215538199E-9</v>
      </c>
      <c r="G96" s="45">
        <f t="shared" si="46"/>
        <v>1.6365695784447299E-9</v>
      </c>
      <c r="H96" s="45">
        <f t="shared" si="46"/>
        <v>1.37022918645636E-9</v>
      </c>
      <c r="I96" s="45">
        <f t="shared" si="46"/>
        <v>1.1440911177869101E-9</v>
      </c>
      <c r="J96" s="45">
        <f t="shared" si="46"/>
        <v>9.4140440438684695E-10</v>
      </c>
      <c r="K96" s="45">
        <f t="shared" si="46"/>
        <v>7.4039278779176803E-10</v>
      </c>
      <c r="L96" s="45">
        <f t="shared" si="46"/>
        <v>5.8628388173563005E-10</v>
      </c>
      <c r="M96" s="45">
        <f t="shared" si="46"/>
        <v>4.8242787982816597E-10</v>
      </c>
      <c r="N96" s="45">
        <f t="shared" si="46"/>
        <v>3.8862245875046101E-10</v>
      </c>
      <c r="O96" s="45">
        <f t="shared" si="46"/>
        <v>3.3836955460168402E-10</v>
      </c>
      <c r="P96" s="45">
        <f t="shared" si="46"/>
        <v>3.1826839294221102E-10</v>
      </c>
      <c r="Q96" s="45">
        <f t="shared" si="46"/>
        <v>3.09892908917348E-10</v>
      </c>
      <c r="R96" s="45">
        <f t="shared" si="46"/>
        <v>3.1491819933225698E-10</v>
      </c>
      <c r="S96" s="45">
        <f t="shared" si="46"/>
        <v>3.26643876966985E-10</v>
      </c>
      <c r="T96" s="45">
        <f t="shared" si="46"/>
        <v>3.4842013543142701E-10</v>
      </c>
      <c r="U96" s="45">
        <f t="shared" si="46"/>
        <v>3.80246974725613E-10</v>
      </c>
      <c r="V96" s="45">
        <f t="shared" si="46"/>
        <v>4.2547458845956998E-10</v>
      </c>
      <c r="W96" s="45">
        <f t="shared" si="46"/>
        <v>4.9415355746281996E-10</v>
      </c>
      <c r="X96" s="45">
        <f t="shared" si="46"/>
        <v>5.6450762327109999E-10</v>
      </c>
      <c r="Y96" s="45">
        <f t="shared" si="46"/>
        <v>6.3821188268931804E-10</v>
      </c>
      <c r="Z96" s="45">
        <f t="shared" si="46"/>
        <v>7.1861652932737002E-10</v>
      </c>
      <c r="AA96" s="45">
        <f t="shared" si="46"/>
        <v>8.4927408011415597E-10</v>
      </c>
      <c r="AB96" s="45">
        <f t="shared" si="46"/>
        <v>1.0184588574149501E-9</v>
      </c>
      <c r="AC96" s="45">
        <f t="shared" si="46"/>
        <v>1.2663731845488601E-9</v>
      </c>
      <c r="AD96" s="45">
        <f t="shared" si="46"/>
        <v>1.6365695784447299E-9</v>
      </c>
      <c r="AE96" s="45">
        <f t="shared" si="46"/>
        <v>2.14412391034732E-9</v>
      </c>
      <c r="AF96" s="45">
        <f t="shared" si="46"/>
        <v>2.4623923032897698E-9</v>
      </c>
      <c r="AG96" s="45">
        <f>_xlfn.NUMBERVALUE(MID($B$94,AG95+1,50))</f>
        <v>2.7806606962314801E-9</v>
      </c>
      <c r="AH96" s="42"/>
      <c r="AI96" s="42"/>
      <c r="AJ96" s="42"/>
      <c r="AK96" s="42"/>
      <c r="AL96" s="44"/>
    </row>
    <row r="97" spans="1:38" x14ac:dyDescent="0.25">
      <c r="A97" s="42"/>
      <c r="B97" s="42"/>
      <c r="C97" s="42"/>
      <c r="D97" s="42"/>
      <c r="E97" s="42"/>
      <c r="F97" s="42"/>
      <c r="G97" s="42"/>
      <c r="H97" s="42"/>
      <c r="I97" s="42"/>
      <c r="J97" s="42"/>
      <c r="K97" s="42"/>
      <c r="L97" s="42"/>
      <c r="M97" s="42"/>
      <c r="N97" s="42"/>
      <c r="O97" s="42"/>
      <c r="P97" s="42"/>
      <c r="Q97" s="42"/>
      <c r="R97" s="42"/>
      <c r="S97" s="42"/>
      <c r="T97" s="42"/>
      <c r="U97" s="42"/>
      <c r="V97" s="42"/>
      <c r="W97" s="42"/>
      <c r="X97" s="42"/>
      <c r="Y97" s="42"/>
      <c r="Z97" s="42"/>
      <c r="AA97" s="42"/>
      <c r="AB97" s="42"/>
      <c r="AC97" s="42"/>
      <c r="AD97" s="42"/>
      <c r="AE97" s="42"/>
      <c r="AF97" s="42"/>
      <c r="AG97" s="42"/>
      <c r="AH97" s="42"/>
      <c r="AI97" s="42"/>
      <c r="AJ97" s="42"/>
      <c r="AK97" s="42"/>
      <c r="AL97" s="42"/>
    </row>
    <row r="98" spans="1:38" x14ac:dyDescent="0.25">
      <c r="A98" s="42"/>
      <c r="B98" s="142" t="s">
        <v>67</v>
      </c>
      <c r="C98" s="142"/>
      <c r="D98" s="142"/>
      <c r="E98" s="142"/>
      <c r="F98" s="142"/>
      <c r="G98" s="142"/>
      <c r="H98" s="42"/>
      <c r="I98" s="42"/>
      <c r="J98" s="42"/>
      <c r="K98" s="42"/>
      <c r="L98" s="42"/>
      <c r="M98" s="42"/>
      <c r="N98" s="42"/>
      <c r="O98" s="42"/>
      <c r="P98" s="42"/>
      <c r="Q98" s="42"/>
      <c r="R98" s="42"/>
      <c r="S98" s="42"/>
      <c r="T98" s="42"/>
      <c r="U98" s="42"/>
      <c r="V98" s="42"/>
      <c r="W98" s="42"/>
      <c r="X98" s="42"/>
      <c r="Y98" s="42"/>
      <c r="Z98" s="42"/>
      <c r="AA98" s="42"/>
      <c r="AB98" s="42"/>
      <c r="AC98" s="42"/>
      <c r="AD98" s="42"/>
      <c r="AE98" s="42"/>
      <c r="AF98" s="42"/>
      <c r="AG98" s="42"/>
      <c r="AH98" s="42"/>
      <c r="AI98" s="42"/>
      <c r="AJ98" s="42"/>
      <c r="AK98" s="42"/>
      <c r="AL98" s="42"/>
    </row>
    <row r="99" spans="1:38" ht="15.75" thickBot="1" x14ac:dyDescent="0.3">
      <c r="A99" s="42"/>
      <c r="B99" s="42"/>
      <c r="C99" s="42"/>
      <c r="D99" s="42"/>
      <c r="E99" s="42"/>
      <c r="F99" s="42"/>
      <c r="G99" s="42"/>
      <c r="H99" s="42"/>
      <c r="I99" s="42"/>
      <c r="J99" s="42"/>
      <c r="K99" s="42"/>
      <c r="L99" s="42"/>
      <c r="M99" s="42"/>
      <c r="N99" s="42"/>
      <c r="O99" s="42"/>
      <c r="P99" s="42"/>
      <c r="Q99" s="42"/>
      <c r="R99" s="42"/>
      <c r="S99" s="42"/>
      <c r="T99" s="42"/>
      <c r="U99" s="42"/>
      <c r="V99" s="42"/>
      <c r="W99" s="42"/>
      <c r="X99" s="42"/>
      <c r="Y99" s="42"/>
      <c r="Z99" s="42"/>
      <c r="AA99" s="42"/>
      <c r="AB99" s="42"/>
      <c r="AC99" s="42"/>
      <c r="AD99" s="42"/>
      <c r="AE99" s="42"/>
      <c r="AF99" s="42"/>
      <c r="AG99" s="42"/>
      <c r="AH99" s="42"/>
      <c r="AI99" s="42"/>
      <c r="AJ99" s="42"/>
      <c r="AK99" s="42"/>
      <c r="AL99" s="42"/>
    </row>
    <row r="100" spans="1:38" ht="15.75" thickBot="1" x14ac:dyDescent="0.3">
      <c r="A100" s="42"/>
      <c r="B100" s="47" t="s">
        <v>62</v>
      </c>
      <c r="C100" s="48">
        <v>1</v>
      </c>
      <c r="D100" s="20">
        <v>2</v>
      </c>
      <c r="E100" s="48">
        <v>3</v>
      </c>
      <c r="F100" s="20">
        <v>4</v>
      </c>
      <c r="G100" s="48">
        <v>5</v>
      </c>
      <c r="H100" s="20">
        <v>6</v>
      </c>
      <c r="I100" s="48">
        <v>7</v>
      </c>
      <c r="J100" s="20">
        <v>8</v>
      </c>
      <c r="K100" s="48">
        <v>9</v>
      </c>
      <c r="L100" s="20">
        <v>10</v>
      </c>
      <c r="M100" s="48">
        <v>11</v>
      </c>
      <c r="N100" s="20">
        <v>12</v>
      </c>
      <c r="O100" s="48">
        <v>13</v>
      </c>
      <c r="P100" s="20">
        <v>14</v>
      </c>
      <c r="Q100" s="48">
        <v>15</v>
      </c>
      <c r="R100" s="20">
        <v>16</v>
      </c>
      <c r="S100" s="48">
        <v>17</v>
      </c>
      <c r="T100" s="20">
        <v>18</v>
      </c>
      <c r="U100" s="48">
        <v>19</v>
      </c>
      <c r="V100" s="20">
        <v>20</v>
      </c>
      <c r="W100" s="48">
        <v>21</v>
      </c>
      <c r="X100" s="20">
        <v>22</v>
      </c>
      <c r="Y100" s="48">
        <v>23</v>
      </c>
      <c r="Z100" s="20">
        <v>24</v>
      </c>
      <c r="AA100" s="48">
        <v>25</v>
      </c>
      <c r="AB100" s="20">
        <v>26</v>
      </c>
      <c r="AC100" s="48">
        <v>27</v>
      </c>
      <c r="AD100" s="20">
        <v>28</v>
      </c>
      <c r="AE100" s="48">
        <v>29</v>
      </c>
      <c r="AF100" s="20">
        <v>30</v>
      </c>
      <c r="AG100" s="48">
        <v>31</v>
      </c>
      <c r="AH100" s="20">
        <v>32</v>
      </c>
      <c r="AI100" s="42"/>
      <c r="AJ100" s="42"/>
      <c r="AK100" s="42"/>
      <c r="AL100" s="42"/>
    </row>
    <row r="101" spans="1:38" x14ac:dyDescent="0.25">
      <c r="A101" s="42"/>
      <c r="B101" s="20" t="s">
        <v>65</v>
      </c>
      <c r="C101" s="49">
        <f>B96</f>
        <v>3.5344542584630598E-9</v>
      </c>
      <c r="D101" s="49">
        <f t="shared" ref="D101:AH101" si="47">C96</f>
        <v>2.9816723128270902E-9</v>
      </c>
      <c r="E101" s="49">
        <f t="shared" si="47"/>
        <v>2.51264520743827E-9</v>
      </c>
      <c r="F101" s="49">
        <f t="shared" si="47"/>
        <v>2.1776258464465702E-9</v>
      </c>
      <c r="G101" s="49">
        <f t="shared" si="47"/>
        <v>1.8761084215538199E-9</v>
      </c>
      <c r="H101" s="49">
        <f t="shared" si="47"/>
        <v>1.6365695784447299E-9</v>
      </c>
      <c r="I101" s="49">
        <f t="shared" si="47"/>
        <v>1.37022918645636E-9</v>
      </c>
      <c r="J101" s="49">
        <f t="shared" si="47"/>
        <v>1.1440911177869101E-9</v>
      </c>
      <c r="K101" s="49">
        <f t="shared" si="47"/>
        <v>9.4140440438684695E-10</v>
      </c>
      <c r="L101" s="49">
        <f t="shared" si="47"/>
        <v>7.4039278779176803E-10</v>
      </c>
      <c r="M101" s="49">
        <f t="shared" si="47"/>
        <v>5.8628388173563005E-10</v>
      </c>
      <c r="N101" s="49">
        <f t="shared" si="47"/>
        <v>4.8242787982816597E-10</v>
      </c>
      <c r="O101" s="49">
        <f t="shared" si="47"/>
        <v>3.8862245875046101E-10</v>
      </c>
      <c r="P101" s="49">
        <f t="shared" si="47"/>
        <v>3.3836955460168402E-10</v>
      </c>
      <c r="Q101" s="49">
        <f t="shared" si="47"/>
        <v>3.1826839294221102E-10</v>
      </c>
      <c r="R101" s="49">
        <f t="shared" si="47"/>
        <v>3.09892908917348E-10</v>
      </c>
      <c r="S101" s="49">
        <f t="shared" si="47"/>
        <v>3.1491819933225698E-10</v>
      </c>
      <c r="T101" s="49">
        <f t="shared" si="47"/>
        <v>3.26643876966985E-10</v>
      </c>
      <c r="U101" s="49">
        <f t="shared" si="47"/>
        <v>3.4842013543142701E-10</v>
      </c>
      <c r="V101" s="49">
        <f t="shared" si="47"/>
        <v>3.80246974725613E-10</v>
      </c>
      <c r="W101" s="49">
        <f t="shared" si="47"/>
        <v>4.2547458845956998E-10</v>
      </c>
      <c r="X101" s="49">
        <f t="shared" si="47"/>
        <v>4.9415355746281996E-10</v>
      </c>
      <c r="Y101" s="49">
        <f t="shared" si="47"/>
        <v>5.6450762327109999E-10</v>
      </c>
      <c r="Z101" s="49">
        <f t="shared" si="47"/>
        <v>6.3821188268931804E-10</v>
      </c>
      <c r="AA101" s="49">
        <f t="shared" si="47"/>
        <v>7.1861652932737002E-10</v>
      </c>
      <c r="AB101" s="49">
        <f t="shared" si="47"/>
        <v>8.4927408011415597E-10</v>
      </c>
      <c r="AC101" s="49">
        <f t="shared" si="47"/>
        <v>1.0184588574149501E-9</v>
      </c>
      <c r="AD101" s="49">
        <f t="shared" si="47"/>
        <v>1.2663731845488601E-9</v>
      </c>
      <c r="AE101" s="49">
        <f t="shared" si="47"/>
        <v>1.6365695784447299E-9</v>
      </c>
      <c r="AF101" s="49">
        <f t="shared" si="47"/>
        <v>2.14412391034732E-9</v>
      </c>
      <c r="AG101" s="49">
        <f t="shared" si="47"/>
        <v>2.4623923032897698E-9</v>
      </c>
      <c r="AH101" s="49">
        <f t="shared" si="47"/>
        <v>2.7806606962314801E-9</v>
      </c>
      <c r="AI101" s="42"/>
      <c r="AJ101" s="42"/>
      <c r="AK101" s="42"/>
      <c r="AL101" s="42"/>
    </row>
    <row r="102" spans="1:38" x14ac:dyDescent="0.25">
      <c r="A102" s="42"/>
      <c r="B102" s="42"/>
      <c r="C102" s="42"/>
      <c r="D102" s="42"/>
      <c r="E102" s="42"/>
      <c r="F102" s="42"/>
      <c r="G102" s="42"/>
      <c r="H102" s="42"/>
      <c r="I102" s="42"/>
      <c r="J102" s="42"/>
      <c r="K102" s="42"/>
      <c r="L102" s="42"/>
      <c r="M102" s="42"/>
      <c r="N102" s="42"/>
      <c r="O102" s="42"/>
      <c r="P102" s="42"/>
      <c r="Q102" s="42"/>
      <c r="R102" s="42"/>
      <c r="S102" s="42"/>
      <c r="T102" s="42"/>
      <c r="U102" s="42"/>
      <c r="V102" s="42"/>
      <c r="W102" s="42"/>
      <c r="X102" s="42"/>
      <c r="Y102" s="42"/>
      <c r="Z102" s="42"/>
      <c r="AA102" s="42"/>
      <c r="AB102" s="42"/>
      <c r="AC102" s="42"/>
      <c r="AD102" s="42"/>
      <c r="AE102" s="42"/>
      <c r="AF102" s="42"/>
      <c r="AG102" s="42"/>
      <c r="AH102" s="42"/>
      <c r="AI102" s="42"/>
      <c r="AJ102" s="42"/>
      <c r="AK102" s="42"/>
      <c r="AL102" s="42"/>
    </row>
    <row r="103" spans="1:38" x14ac:dyDescent="0.25">
      <c r="A103" s="42"/>
      <c r="B103" s="42"/>
      <c r="C103" s="42"/>
      <c r="D103" s="42"/>
      <c r="E103" s="42"/>
      <c r="F103" s="42"/>
      <c r="G103" s="42"/>
      <c r="H103" s="42"/>
      <c r="I103" s="42"/>
      <c r="J103" s="42"/>
      <c r="K103" s="42"/>
      <c r="L103" s="42"/>
      <c r="M103" s="42"/>
      <c r="N103" s="42"/>
      <c r="O103" s="42"/>
      <c r="P103" s="42"/>
      <c r="Q103" s="42"/>
      <c r="R103" s="42"/>
      <c r="S103" s="42"/>
      <c r="T103" s="42"/>
      <c r="U103" s="42"/>
      <c r="V103" s="42"/>
      <c r="W103" s="42"/>
      <c r="X103" s="42"/>
      <c r="Y103" s="42"/>
      <c r="Z103" s="42"/>
      <c r="AA103" s="42"/>
      <c r="AB103" s="42"/>
      <c r="AC103" s="42"/>
      <c r="AD103" s="42"/>
      <c r="AE103" s="42"/>
      <c r="AF103" s="42"/>
      <c r="AG103" s="42"/>
      <c r="AH103" s="42"/>
      <c r="AI103" s="42"/>
      <c r="AJ103" s="42"/>
      <c r="AK103" s="42"/>
      <c r="AL103" s="42"/>
    </row>
    <row r="104" spans="1:38" x14ac:dyDescent="0.25">
      <c r="A104" s="42"/>
      <c r="B104" s="42"/>
      <c r="C104" s="42"/>
      <c r="D104" s="42"/>
      <c r="E104" s="42"/>
      <c r="F104" s="42"/>
      <c r="G104" s="42"/>
      <c r="H104" s="42"/>
      <c r="I104" s="42"/>
      <c r="J104" s="42"/>
      <c r="K104" s="42"/>
      <c r="L104" s="42"/>
      <c r="M104" s="42"/>
      <c r="N104" s="42"/>
      <c r="O104" s="42"/>
      <c r="P104" s="42"/>
      <c r="Q104" s="42"/>
      <c r="R104" s="42"/>
      <c r="S104" s="42"/>
      <c r="T104" s="42"/>
      <c r="U104" s="42"/>
      <c r="V104" s="42"/>
      <c r="W104" s="42"/>
      <c r="X104" s="42"/>
      <c r="Y104" s="42"/>
      <c r="Z104" s="42"/>
      <c r="AA104" s="42"/>
      <c r="AB104" s="42"/>
      <c r="AC104" s="42"/>
      <c r="AD104" s="42"/>
      <c r="AE104" s="42"/>
      <c r="AF104" s="42"/>
      <c r="AG104" s="42"/>
      <c r="AH104" s="42"/>
      <c r="AI104" s="42"/>
      <c r="AJ104" s="42"/>
      <c r="AK104" s="42"/>
      <c r="AL104" s="42"/>
    </row>
    <row r="105" spans="1:38" x14ac:dyDescent="0.25">
      <c r="A105" s="42"/>
      <c r="B105" s="139" t="s">
        <v>69</v>
      </c>
      <c r="C105" s="139"/>
      <c r="D105" s="42"/>
      <c r="E105" s="42"/>
      <c r="F105" s="42"/>
      <c r="G105" s="142" t="s">
        <v>72</v>
      </c>
      <c r="H105" s="142"/>
      <c r="I105" s="142"/>
      <c r="J105" s="142"/>
      <c r="K105" s="142"/>
      <c r="L105" s="142"/>
      <c r="M105" s="142"/>
      <c r="N105" s="142"/>
      <c r="O105" s="42"/>
      <c r="P105" s="42"/>
      <c r="Q105" s="42"/>
      <c r="R105" s="42"/>
      <c r="S105" s="42"/>
      <c r="T105" s="42"/>
      <c r="U105" s="42"/>
      <c r="V105" s="42"/>
      <c r="W105" s="42"/>
      <c r="X105" s="42"/>
      <c r="Y105" s="42"/>
      <c r="Z105" s="42"/>
      <c r="AA105" s="42"/>
      <c r="AB105" s="42"/>
      <c r="AC105" s="42"/>
      <c r="AD105" s="42"/>
      <c r="AE105" s="42"/>
      <c r="AF105" s="42"/>
      <c r="AG105" s="42"/>
      <c r="AH105" s="42"/>
      <c r="AI105" s="42"/>
      <c r="AJ105" s="42"/>
      <c r="AK105" s="42"/>
      <c r="AL105" s="42"/>
    </row>
    <row r="106" spans="1:38" ht="15.75" thickBot="1" x14ac:dyDescent="0.3">
      <c r="A106" s="42"/>
      <c r="B106" s="42"/>
      <c r="C106" s="42"/>
      <c r="D106" s="42"/>
      <c r="E106" s="42"/>
      <c r="F106" s="42"/>
      <c r="G106" s="42"/>
      <c r="H106" s="42"/>
      <c r="I106" s="42"/>
      <c r="J106" s="42"/>
      <c r="K106" s="42"/>
      <c r="L106" s="42"/>
      <c r="M106" s="42"/>
      <c r="N106" s="42"/>
      <c r="O106" s="42"/>
      <c r="P106" s="42"/>
      <c r="Q106" s="42"/>
      <c r="R106" s="42"/>
      <c r="S106" s="42"/>
      <c r="T106" s="42"/>
      <c r="U106" s="42"/>
      <c r="V106" s="42"/>
      <c r="W106" s="42"/>
      <c r="X106" s="42"/>
      <c r="Y106" s="42"/>
      <c r="Z106" s="42"/>
      <c r="AA106" s="42"/>
      <c r="AB106" s="42"/>
      <c r="AC106" s="42"/>
      <c r="AD106" s="42"/>
      <c r="AE106" s="42"/>
      <c r="AF106" s="42"/>
      <c r="AG106" s="42"/>
      <c r="AH106" s="42"/>
      <c r="AI106" s="42"/>
      <c r="AJ106" s="42"/>
      <c r="AK106" s="42"/>
      <c r="AL106" s="42"/>
    </row>
    <row r="107" spans="1:38" ht="15.75" thickBot="1" x14ac:dyDescent="0.3">
      <c r="A107" s="42"/>
      <c r="B107" s="47" t="s">
        <v>62</v>
      </c>
      <c r="C107" s="48">
        <v>1</v>
      </c>
      <c r="D107" s="20">
        <v>2</v>
      </c>
      <c r="E107" s="48">
        <v>3</v>
      </c>
      <c r="F107" s="20">
        <v>4</v>
      </c>
      <c r="G107" s="48">
        <v>5</v>
      </c>
      <c r="H107" s="20">
        <v>6</v>
      </c>
      <c r="I107" s="48">
        <v>7</v>
      </c>
      <c r="J107" s="20">
        <v>8</v>
      </c>
      <c r="K107" s="48">
        <v>9</v>
      </c>
      <c r="L107" s="20">
        <v>10</v>
      </c>
      <c r="M107" s="48">
        <v>11</v>
      </c>
      <c r="N107" s="20">
        <v>12</v>
      </c>
      <c r="O107" s="48">
        <v>13</v>
      </c>
      <c r="P107" s="20">
        <v>14</v>
      </c>
      <c r="Q107" s="48">
        <v>15</v>
      </c>
      <c r="R107" s="20">
        <v>16</v>
      </c>
      <c r="S107" s="48">
        <v>17</v>
      </c>
      <c r="T107" s="20">
        <v>18</v>
      </c>
      <c r="U107" s="48">
        <v>19</v>
      </c>
      <c r="V107" s="20">
        <v>20</v>
      </c>
      <c r="W107" s="48">
        <v>21</v>
      </c>
      <c r="X107" s="20">
        <v>22</v>
      </c>
      <c r="Y107" s="48">
        <v>23</v>
      </c>
      <c r="Z107" s="20">
        <v>24</v>
      </c>
      <c r="AA107" s="48">
        <v>25</v>
      </c>
      <c r="AB107" s="20">
        <v>26</v>
      </c>
      <c r="AC107" s="48">
        <v>27</v>
      </c>
      <c r="AD107" s="20">
        <v>28</v>
      </c>
      <c r="AE107" s="48">
        <v>29</v>
      </c>
      <c r="AF107" s="20">
        <v>30</v>
      </c>
      <c r="AG107" s="48">
        <v>31</v>
      </c>
      <c r="AH107" s="20">
        <v>32</v>
      </c>
      <c r="AI107" s="42"/>
      <c r="AJ107" s="42"/>
      <c r="AK107" s="42"/>
      <c r="AL107" s="42"/>
    </row>
    <row r="108" spans="1:38" x14ac:dyDescent="0.25">
      <c r="A108" s="42"/>
      <c r="B108" s="20" t="s">
        <v>70</v>
      </c>
      <c r="C108" s="64">
        <v>7.8482365757591098E-10</v>
      </c>
      <c r="D108" s="64">
        <v>6.6207872534848981E-10</v>
      </c>
      <c r="E108" s="64">
        <v>5.5793151012506584E-10</v>
      </c>
      <c r="F108" s="64">
        <v>4.8354064210841196E-10</v>
      </c>
      <c r="G108" s="64">
        <v>4.1658886089335738E-10</v>
      </c>
      <c r="H108" s="64">
        <v>3.6339939026144675E-10</v>
      </c>
      <c r="I108" s="64">
        <v>3.0425865018821815E-10</v>
      </c>
      <c r="J108" s="64">
        <v>2.5404481427695427E-10</v>
      </c>
      <c r="K108" s="64">
        <v>2.0903833912684343E-10</v>
      </c>
      <c r="L108" s="64">
        <v>1.6440381831683914E-10</v>
      </c>
      <c r="M108" s="64">
        <v>1.3018401902918925E-10</v>
      </c>
      <c r="N108" s="64">
        <v>1.0712284994401757E-10</v>
      </c>
      <c r="O108" s="64">
        <v>8.6293406899344878E-11</v>
      </c>
      <c r="P108" s="64">
        <v>7.5134776696841396E-11</v>
      </c>
      <c r="Q108" s="64">
        <v>7.0671324615849397E-11</v>
      </c>
      <c r="R108" s="64">
        <v>6.8811552915417077E-11</v>
      </c>
      <c r="S108" s="64">
        <v>6.9927415935673801E-11</v>
      </c>
      <c r="T108" s="64">
        <v>7.2531096316260015E-11</v>
      </c>
      <c r="U108" s="64">
        <v>7.7366502737340394E-11</v>
      </c>
      <c r="V108" s="64">
        <v>8.4433635198916178E-11</v>
      </c>
      <c r="W108" s="64">
        <v>9.4476402381183435E-11</v>
      </c>
      <c r="X108" s="64">
        <v>1.0972653032458808E-10</v>
      </c>
      <c r="Y108" s="64">
        <v>1.2534861260809442E-10</v>
      </c>
      <c r="Z108" s="64">
        <v>1.417146035717667E-10</v>
      </c>
      <c r="AA108" s="64">
        <v>1.595684118957805E-10</v>
      </c>
      <c r="AB108" s="64">
        <v>1.885808504222772E-10</v>
      </c>
      <c r="AC108" s="64">
        <v>2.2614823877068037E-10</v>
      </c>
      <c r="AD108" s="64">
        <v>2.8119748110303921E-10</v>
      </c>
      <c r="AE108" s="64">
        <v>3.6339939026144675E-10</v>
      </c>
      <c r="AF108" s="64">
        <v>4.7610155530672864E-10</v>
      </c>
      <c r="AG108" s="64">
        <v>5.4677287992261909E-10</v>
      </c>
      <c r="AH108" s="64">
        <v>6.1744420453835268E-10</v>
      </c>
      <c r="AI108" s="42"/>
      <c r="AJ108" s="42"/>
      <c r="AK108" s="42"/>
      <c r="AL108" s="42"/>
    </row>
    <row r="109" spans="1:38" x14ac:dyDescent="0.25">
      <c r="A109" s="42"/>
      <c r="B109" s="42"/>
      <c r="C109" s="42"/>
      <c r="D109" s="42"/>
      <c r="E109" s="42"/>
      <c r="F109" s="42"/>
      <c r="G109" s="42"/>
      <c r="H109" s="42"/>
      <c r="I109" s="42"/>
      <c r="J109" s="42"/>
      <c r="K109" s="42"/>
      <c r="L109" s="42"/>
      <c r="M109" s="42"/>
      <c r="N109" s="42"/>
      <c r="O109" s="42"/>
      <c r="P109" s="42"/>
      <c r="Q109" s="42"/>
      <c r="R109" s="42"/>
      <c r="S109" s="42"/>
      <c r="T109" s="42"/>
      <c r="U109" s="42"/>
      <c r="V109" s="42"/>
      <c r="W109" s="42"/>
      <c r="X109" s="42"/>
      <c r="Y109" s="42"/>
      <c r="Z109" s="42"/>
      <c r="AA109" s="42"/>
      <c r="AB109" s="42"/>
      <c r="AC109" s="42"/>
      <c r="AD109" s="42"/>
      <c r="AE109" s="42"/>
      <c r="AF109" s="42"/>
      <c r="AG109" s="42"/>
      <c r="AH109" s="42"/>
      <c r="AI109" s="42"/>
      <c r="AJ109" s="42"/>
      <c r="AK109" s="42"/>
      <c r="AL109" s="42"/>
    </row>
    <row r="110" spans="1:38" x14ac:dyDescent="0.25">
      <c r="A110" s="42"/>
      <c r="B110" s="142" t="s">
        <v>71</v>
      </c>
      <c r="C110" s="142"/>
      <c r="D110" s="142"/>
      <c r="E110" s="54">
        <v>1.54</v>
      </c>
      <c r="F110" s="42"/>
      <c r="G110" s="50">
        <f>E110-1</f>
        <v>0.54</v>
      </c>
      <c r="H110" s="42"/>
      <c r="I110" s="42"/>
      <c r="J110" s="42"/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  <c r="X110" s="42"/>
      <c r="Y110" s="42"/>
      <c r="Z110" s="42"/>
      <c r="AA110" s="42"/>
      <c r="AB110" s="42"/>
      <c r="AC110" s="42"/>
      <c r="AD110" s="42"/>
      <c r="AE110" s="42"/>
      <c r="AF110" s="42"/>
      <c r="AG110" s="42"/>
      <c r="AH110" s="42"/>
      <c r="AI110" s="42"/>
      <c r="AJ110" s="42"/>
      <c r="AK110" s="42"/>
      <c r="AL110" s="42"/>
    </row>
    <row r="111" spans="1:38" ht="15.75" thickBot="1" x14ac:dyDescent="0.3">
      <c r="A111" s="42"/>
      <c r="B111" s="42"/>
      <c r="C111" s="42"/>
      <c r="D111" s="42"/>
      <c r="E111" s="42"/>
      <c r="F111" s="42"/>
      <c r="G111" s="42"/>
      <c r="H111" s="42"/>
      <c r="I111" s="42"/>
      <c r="J111" s="42"/>
      <c r="K111" s="42"/>
      <c r="L111" s="42"/>
      <c r="M111" s="42"/>
      <c r="N111" s="42"/>
      <c r="O111" s="42"/>
      <c r="P111" s="42"/>
      <c r="Q111" s="42"/>
      <c r="R111" s="42"/>
      <c r="S111" s="42"/>
      <c r="T111" s="42"/>
      <c r="U111" s="42"/>
      <c r="V111" s="42"/>
      <c r="W111" s="42"/>
      <c r="X111" s="42"/>
      <c r="Y111" s="42"/>
      <c r="Z111" s="42"/>
      <c r="AA111" s="42"/>
      <c r="AB111" s="42"/>
      <c r="AC111" s="42"/>
      <c r="AD111" s="42"/>
      <c r="AE111" s="42"/>
      <c r="AF111" s="42"/>
      <c r="AG111" s="42"/>
      <c r="AH111" s="42"/>
      <c r="AI111" s="42"/>
      <c r="AJ111" s="42"/>
      <c r="AK111" s="42"/>
      <c r="AL111" s="42"/>
    </row>
    <row r="112" spans="1:38" ht="15.75" thickBot="1" x14ac:dyDescent="0.3">
      <c r="A112" s="42"/>
      <c r="B112" s="47" t="s">
        <v>62</v>
      </c>
      <c r="C112" s="48">
        <v>1</v>
      </c>
      <c r="D112" s="20">
        <v>2</v>
      </c>
      <c r="E112" s="48">
        <v>3</v>
      </c>
      <c r="F112" s="20">
        <v>4</v>
      </c>
      <c r="G112" s="48">
        <v>5</v>
      </c>
      <c r="H112" s="20">
        <v>6</v>
      </c>
      <c r="I112" s="48">
        <v>7</v>
      </c>
      <c r="J112" s="20">
        <v>8</v>
      </c>
      <c r="K112" s="48">
        <v>9</v>
      </c>
      <c r="L112" s="20">
        <v>10</v>
      </c>
      <c r="M112" s="48">
        <v>11</v>
      </c>
      <c r="N112" s="20">
        <v>12</v>
      </c>
      <c r="O112" s="48">
        <v>13</v>
      </c>
      <c r="P112" s="20">
        <v>14</v>
      </c>
      <c r="Q112" s="48">
        <v>15</v>
      </c>
      <c r="R112" s="20">
        <v>16</v>
      </c>
      <c r="S112" s="48">
        <v>17</v>
      </c>
      <c r="T112" s="20">
        <v>18</v>
      </c>
      <c r="U112" s="48">
        <v>19</v>
      </c>
      <c r="V112" s="20">
        <v>20</v>
      </c>
      <c r="W112" s="48">
        <v>21</v>
      </c>
      <c r="X112" s="20">
        <v>22</v>
      </c>
      <c r="Y112" s="48">
        <v>23</v>
      </c>
      <c r="Z112" s="20">
        <v>24</v>
      </c>
      <c r="AA112" s="48">
        <v>25</v>
      </c>
      <c r="AB112" s="20">
        <v>26</v>
      </c>
      <c r="AC112" s="48">
        <v>27</v>
      </c>
      <c r="AD112" s="20">
        <v>28</v>
      </c>
      <c r="AE112" s="48">
        <v>29</v>
      </c>
      <c r="AF112" s="20">
        <v>30</v>
      </c>
      <c r="AG112" s="48">
        <v>31</v>
      </c>
      <c r="AH112" s="20">
        <v>32</v>
      </c>
      <c r="AI112" s="42"/>
      <c r="AJ112" s="42"/>
      <c r="AK112" s="42"/>
      <c r="AL112" s="42"/>
    </row>
    <row r="113" spans="1:38" x14ac:dyDescent="0.25">
      <c r="A113" s="42"/>
      <c r="B113" s="20" t="s">
        <v>73</v>
      </c>
      <c r="C113" s="49">
        <f>C108*$E$110</f>
        <v>1.2086284326669029E-9</v>
      </c>
      <c r="D113" s="49">
        <f t="shared" ref="D113:AG113" si="48">D108*$E$110</f>
        <v>1.0196012370366743E-9</v>
      </c>
      <c r="E113" s="49">
        <f t="shared" si="48"/>
        <v>8.5921452559260146E-10</v>
      </c>
      <c r="F113" s="49">
        <f t="shared" si="48"/>
        <v>7.4465258884695445E-10</v>
      </c>
      <c r="G113" s="49">
        <f t="shared" si="48"/>
        <v>6.4154684577577033E-10</v>
      </c>
      <c r="H113" s="49">
        <f t="shared" si="48"/>
        <v>5.5963506100262796E-10</v>
      </c>
      <c r="I113" s="49">
        <f t="shared" si="48"/>
        <v>4.6855832128985597E-10</v>
      </c>
      <c r="J113" s="49">
        <f t="shared" si="48"/>
        <v>3.9122901398650958E-10</v>
      </c>
      <c r="K113" s="49">
        <f t="shared" si="48"/>
        <v>3.2191904225533888E-10</v>
      </c>
      <c r="L113" s="49">
        <f t="shared" si="48"/>
        <v>2.5318188020793227E-10</v>
      </c>
      <c r="M113" s="49">
        <f t="shared" si="48"/>
        <v>2.0048338930495146E-10</v>
      </c>
      <c r="N113" s="49">
        <f t="shared" si="48"/>
        <v>1.6496918891378707E-10</v>
      </c>
      <c r="O113" s="49">
        <f t="shared" si="48"/>
        <v>1.3289184662499111E-10</v>
      </c>
      <c r="P113" s="49">
        <f t="shared" si="48"/>
        <v>1.1570755611313575E-10</v>
      </c>
      <c r="Q113" s="49">
        <f t="shared" si="48"/>
        <v>1.0883383990840807E-10</v>
      </c>
      <c r="R113" s="49">
        <f t="shared" si="48"/>
        <v>1.059697914897423E-10</v>
      </c>
      <c r="S113" s="49">
        <f t="shared" si="48"/>
        <v>1.0768822054093766E-10</v>
      </c>
      <c r="T113" s="49">
        <f t="shared" si="48"/>
        <v>1.1169788832704043E-10</v>
      </c>
      <c r="U113" s="49">
        <f t="shared" si="48"/>
        <v>1.1914441421550422E-10</v>
      </c>
      <c r="V113" s="49">
        <f t="shared" si="48"/>
        <v>1.3002779820633092E-10</v>
      </c>
      <c r="W113" s="49">
        <f t="shared" si="48"/>
        <v>1.454936596670225E-10</v>
      </c>
      <c r="X113" s="49">
        <f t="shared" si="48"/>
        <v>1.6897885669986566E-10</v>
      </c>
      <c r="Y113" s="49">
        <f t="shared" si="48"/>
        <v>1.9303686341646542E-10</v>
      </c>
      <c r="Z113" s="49">
        <f t="shared" si="48"/>
        <v>2.1824048950052071E-10</v>
      </c>
      <c r="AA113" s="49">
        <f t="shared" si="48"/>
        <v>2.4573535431950199E-10</v>
      </c>
      <c r="AB113" s="49">
        <f t="shared" si="48"/>
        <v>2.9041450965030688E-10</v>
      </c>
      <c r="AC113" s="49">
        <f t="shared" si="48"/>
        <v>3.4826828770684778E-10</v>
      </c>
      <c r="AD113" s="49">
        <f t="shared" si="48"/>
        <v>4.3304412089868038E-10</v>
      </c>
      <c r="AE113" s="49">
        <f t="shared" si="48"/>
        <v>5.5963506100262796E-10</v>
      </c>
      <c r="AF113" s="49">
        <f t="shared" si="48"/>
        <v>7.3319639517236208E-10</v>
      </c>
      <c r="AG113" s="49">
        <f t="shared" si="48"/>
        <v>8.4203023508083338E-10</v>
      </c>
      <c r="AH113" s="49">
        <f>AH108*$E$110</f>
        <v>9.5086407498906324E-10</v>
      </c>
      <c r="AI113" s="42"/>
      <c r="AJ113" s="42"/>
      <c r="AK113" s="42"/>
      <c r="AL113" s="42"/>
    </row>
    <row r="114" spans="1:38" x14ac:dyDescent="0.25">
      <c r="A114" s="42"/>
      <c r="B114" s="42"/>
      <c r="C114" s="42"/>
      <c r="D114" s="42"/>
      <c r="E114" s="42"/>
      <c r="F114" s="42"/>
      <c r="G114" s="42"/>
      <c r="H114" s="42"/>
      <c r="I114" s="42"/>
      <c r="J114" s="42"/>
      <c r="K114" s="42"/>
      <c r="L114" s="42"/>
      <c r="M114" s="42"/>
      <c r="N114" s="42"/>
      <c r="O114" s="42"/>
      <c r="P114" s="42"/>
      <c r="Q114" s="42"/>
      <c r="R114" s="42"/>
      <c r="S114" s="42"/>
      <c r="T114" s="42"/>
      <c r="U114" s="42"/>
      <c r="V114" s="42"/>
      <c r="W114" s="42"/>
      <c r="X114" s="42"/>
      <c r="Y114" s="42"/>
      <c r="Z114" s="42"/>
      <c r="AA114" s="42"/>
      <c r="AB114" s="42"/>
      <c r="AC114" s="42"/>
      <c r="AD114" s="42"/>
      <c r="AE114" s="42"/>
      <c r="AF114" s="42"/>
      <c r="AG114" s="42"/>
      <c r="AH114" s="42"/>
      <c r="AI114" s="42"/>
      <c r="AJ114" s="42"/>
      <c r="AK114" s="42"/>
      <c r="AL114" s="42"/>
    </row>
    <row r="115" spans="1:38" x14ac:dyDescent="0.25">
      <c r="A115" s="42"/>
      <c r="B115" s="42"/>
      <c r="C115" s="42"/>
      <c r="D115" s="42"/>
      <c r="E115" s="42"/>
      <c r="F115" s="42"/>
      <c r="G115" s="42"/>
      <c r="H115" s="42"/>
      <c r="I115" s="42"/>
      <c r="J115" s="42"/>
      <c r="K115" s="42"/>
      <c r="L115" s="42"/>
      <c r="M115" s="42"/>
      <c r="N115" s="42"/>
      <c r="O115" s="42"/>
      <c r="P115" s="42"/>
      <c r="Q115" s="42"/>
      <c r="R115" s="42"/>
      <c r="S115" s="42"/>
      <c r="T115" s="42"/>
      <c r="U115" s="42"/>
      <c r="V115" s="42"/>
      <c r="W115" s="42"/>
      <c r="X115" s="42"/>
      <c r="Y115" s="42"/>
      <c r="Z115" s="42"/>
      <c r="AA115" s="42"/>
      <c r="AB115" s="42"/>
      <c r="AC115" s="42"/>
      <c r="AD115" s="42"/>
      <c r="AE115" s="42"/>
      <c r="AF115" s="42"/>
      <c r="AG115" s="42"/>
      <c r="AH115" s="42"/>
      <c r="AI115" s="42"/>
      <c r="AJ115" s="42"/>
      <c r="AK115" s="42"/>
      <c r="AL115" s="42"/>
    </row>
    <row r="116" spans="1:38" x14ac:dyDescent="0.25">
      <c r="A116" s="42"/>
      <c r="B116" s="42"/>
      <c r="C116" s="42"/>
      <c r="D116" s="42"/>
      <c r="E116" s="42"/>
      <c r="F116" s="42"/>
      <c r="G116" s="42"/>
      <c r="H116" s="42"/>
      <c r="I116" s="42"/>
      <c r="J116" s="42"/>
      <c r="K116" s="42"/>
      <c r="L116" s="42"/>
      <c r="M116" s="42"/>
      <c r="N116" s="42"/>
      <c r="O116" s="42"/>
      <c r="P116" s="42"/>
      <c r="Q116" s="42"/>
      <c r="R116" s="42"/>
      <c r="S116" s="42"/>
      <c r="T116" s="42"/>
      <c r="U116" s="42"/>
      <c r="V116" s="42"/>
      <c r="W116" s="42"/>
      <c r="X116" s="42"/>
      <c r="Y116" s="42"/>
      <c r="Z116" s="42"/>
      <c r="AA116" s="42"/>
      <c r="AB116" s="42"/>
      <c r="AC116" s="42"/>
      <c r="AD116" s="42"/>
      <c r="AE116" s="42"/>
      <c r="AF116" s="42"/>
      <c r="AG116" s="42"/>
      <c r="AH116" s="42"/>
      <c r="AI116" s="42"/>
      <c r="AJ116" s="42"/>
      <c r="AK116" s="42"/>
      <c r="AL116" s="42"/>
    </row>
    <row r="117" spans="1:38" x14ac:dyDescent="0.25">
      <c r="A117" s="42"/>
      <c r="B117" s="139" t="s">
        <v>68</v>
      </c>
      <c r="C117" s="139"/>
      <c r="D117" s="42"/>
      <c r="E117" s="42"/>
      <c r="F117" s="42"/>
      <c r="G117" s="42"/>
      <c r="H117" s="42"/>
      <c r="I117" s="42"/>
      <c r="J117" s="42"/>
      <c r="K117" s="42"/>
      <c r="L117" s="42"/>
      <c r="M117" s="42"/>
      <c r="N117" s="42"/>
      <c r="O117" s="42"/>
      <c r="P117" s="42"/>
      <c r="Q117" s="42"/>
      <c r="R117" s="42"/>
      <c r="S117" s="42"/>
      <c r="T117" s="42"/>
      <c r="U117" s="42"/>
      <c r="V117" s="42"/>
      <c r="W117" s="42"/>
      <c r="X117" s="42"/>
      <c r="Y117" s="42"/>
      <c r="Z117" s="42"/>
      <c r="AA117" s="42"/>
      <c r="AB117" s="42"/>
      <c r="AC117" s="42"/>
      <c r="AD117" s="42"/>
      <c r="AE117" s="42"/>
      <c r="AF117" s="42"/>
      <c r="AG117" s="42"/>
      <c r="AH117" s="42"/>
      <c r="AI117" s="42"/>
      <c r="AJ117" s="42"/>
      <c r="AK117" s="42"/>
      <c r="AL117" s="42"/>
    </row>
    <row r="118" spans="1:38" x14ac:dyDescent="0.25">
      <c r="A118" s="42"/>
      <c r="B118" s="42"/>
      <c r="C118" s="42"/>
      <c r="D118" s="42"/>
      <c r="E118" s="42"/>
      <c r="F118" s="42"/>
      <c r="G118" s="42"/>
      <c r="H118" s="42"/>
      <c r="I118" s="42"/>
      <c r="J118" s="42"/>
      <c r="K118" s="42"/>
      <c r="L118" s="42"/>
      <c r="M118" s="42"/>
      <c r="N118" s="42"/>
      <c r="O118" s="42"/>
      <c r="P118" s="42"/>
      <c r="Q118" s="42"/>
      <c r="R118" s="42"/>
      <c r="S118" s="42"/>
      <c r="T118" s="42"/>
      <c r="U118" s="42"/>
      <c r="V118" s="42"/>
      <c r="W118" s="42"/>
      <c r="X118" s="42"/>
      <c r="Y118" s="42"/>
      <c r="Z118" s="42"/>
      <c r="AA118" s="42"/>
      <c r="AB118" s="42"/>
      <c r="AC118" s="42"/>
      <c r="AD118" s="42"/>
      <c r="AE118" s="42"/>
      <c r="AF118" s="42"/>
      <c r="AG118" s="42"/>
      <c r="AH118" s="42"/>
      <c r="AI118" s="42"/>
      <c r="AJ118" s="42"/>
      <c r="AK118" s="42"/>
      <c r="AL118" s="42"/>
    </row>
    <row r="119" spans="1:38" x14ac:dyDescent="0.25">
      <c r="A119" s="42"/>
      <c r="B119" s="142" t="s">
        <v>74</v>
      </c>
      <c r="C119" s="142"/>
      <c r="D119" s="142"/>
      <c r="E119" s="142"/>
      <c r="F119" s="142"/>
      <c r="G119" s="142"/>
      <c r="H119" s="42"/>
      <c r="I119" s="42"/>
      <c r="J119" s="42"/>
      <c r="K119" s="42"/>
      <c r="L119" s="42"/>
      <c r="M119" s="42"/>
      <c r="N119" s="42"/>
      <c r="O119" s="42"/>
      <c r="P119" s="42"/>
      <c r="Q119" s="42"/>
      <c r="R119" s="42"/>
      <c r="S119" s="42"/>
      <c r="T119" s="42"/>
      <c r="U119" s="42"/>
      <c r="V119" s="42"/>
      <c r="W119" s="42"/>
      <c r="X119" s="42"/>
      <c r="Y119" s="42"/>
      <c r="Z119" s="42"/>
      <c r="AA119" s="42"/>
      <c r="AB119" s="42"/>
      <c r="AC119" s="42"/>
      <c r="AD119" s="42"/>
      <c r="AE119" s="42"/>
      <c r="AF119" s="42"/>
      <c r="AG119" s="42"/>
      <c r="AH119" s="42"/>
      <c r="AI119" s="42"/>
      <c r="AJ119" s="42"/>
      <c r="AK119" s="42"/>
      <c r="AL119" s="42"/>
    </row>
    <row r="120" spans="1:38" ht="15.75" thickBot="1" x14ac:dyDescent="0.3">
      <c r="A120" s="42"/>
      <c r="B120" s="42"/>
      <c r="C120" s="42"/>
      <c r="D120" s="42"/>
      <c r="E120" s="42"/>
      <c r="F120" s="42"/>
      <c r="G120" s="42"/>
      <c r="H120" s="42"/>
      <c r="I120" s="42"/>
      <c r="J120" s="42"/>
      <c r="K120" s="42"/>
      <c r="L120" s="42"/>
      <c r="M120" s="42"/>
      <c r="N120" s="42"/>
      <c r="O120" s="42"/>
      <c r="P120" s="42"/>
      <c r="Q120" s="42"/>
      <c r="R120" s="42"/>
      <c r="S120" s="42"/>
      <c r="T120" s="42"/>
      <c r="U120" s="42"/>
      <c r="V120" s="42"/>
      <c r="W120" s="42"/>
      <c r="X120" s="42"/>
      <c r="Y120" s="42"/>
      <c r="Z120" s="42"/>
      <c r="AA120" s="42"/>
      <c r="AB120" s="42"/>
      <c r="AC120" s="42"/>
      <c r="AD120" s="42"/>
      <c r="AE120" s="42"/>
      <c r="AF120" s="42"/>
      <c r="AG120" s="42"/>
      <c r="AH120" s="42"/>
      <c r="AI120" s="42"/>
      <c r="AJ120" s="42"/>
      <c r="AK120" s="42"/>
      <c r="AL120" s="42"/>
    </row>
    <row r="121" spans="1:38" ht="15.75" thickBot="1" x14ac:dyDescent="0.3">
      <c r="A121" s="42"/>
      <c r="B121" s="47" t="s">
        <v>62</v>
      </c>
      <c r="C121" s="48">
        <v>1</v>
      </c>
      <c r="D121" s="20">
        <v>2</v>
      </c>
      <c r="E121" s="48">
        <v>3</v>
      </c>
      <c r="F121" s="20">
        <v>4</v>
      </c>
      <c r="G121" s="48">
        <v>5</v>
      </c>
      <c r="H121" s="20">
        <v>6</v>
      </c>
      <c r="I121" s="48">
        <v>7</v>
      </c>
      <c r="J121" s="20">
        <v>8</v>
      </c>
      <c r="K121" s="48">
        <v>9</v>
      </c>
      <c r="L121" s="20">
        <v>10</v>
      </c>
      <c r="M121" s="48">
        <v>11</v>
      </c>
      <c r="N121" s="20">
        <v>12</v>
      </c>
      <c r="O121" s="48">
        <v>13</v>
      </c>
      <c r="P121" s="20">
        <v>14</v>
      </c>
      <c r="Q121" s="48">
        <v>15</v>
      </c>
      <c r="R121" s="20">
        <v>16</v>
      </c>
      <c r="S121" s="48">
        <v>17</v>
      </c>
      <c r="T121" s="20">
        <v>18</v>
      </c>
      <c r="U121" s="48">
        <v>19</v>
      </c>
      <c r="V121" s="20">
        <v>20</v>
      </c>
      <c r="W121" s="48">
        <v>21</v>
      </c>
      <c r="X121" s="20">
        <v>22</v>
      </c>
      <c r="Y121" s="48">
        <v>23</v>
      </c>
      <c r="Z121" s="20">
        <v>24</v>
      </c>
      <c r="AA121" s="48">
        <v>25</v>
      </c>
      <c r="AB121" s="20">
        <v>26</v>
      </c>
      <c r="AC121" s="48">
        <v>27</v>
      </c>
      <c r="AD121" s="20">
        <v>28</v>
      </c>
      <c r="AE121" s="48">
        <v>29</v>
      </c>
      <c r="AF121" s="20">
        <v>30</v>
      </c>
      <c r="AG121" s="48">
        <v>31</v>
      </c>
      <c r="AH121" s="20">
        <v>32</v>
      </c>
      <c r="AI121" s="42"/>
      <c r="AJ121" s="42"/>
      <c r="AK121" s="42"/>
      <c r="AL121" s="42"/>
    </row>
    <row r="122" spans="1:38" x14ac:dyDescent="0.25">
      <c r="A122" s="42"/>
      <c r="B122" s="20" t="s">
        <v>70</v>
      </c>
      <c r="C122" s="64">
        <v>5.7456919436816858E-10</v>
      </c>
      <c r="D122" s="64">
        <v>4.8470766159970019E-10</v>
      </c>
      <c r="E122" s="64">
        <v>4.0846151258404907E-10</v>
      </c>
      <c r="F122" s="64">
        <v>3.5399997757282878E-10</v>
      </c>
      <c r="G122" s="64">
        <v>3.0498459606274786E-10</v>
      </c>
      <c r="H122" s="64">
        <v>2.6604459852939593E-10</v>
      </c>
      <c r="I122" s="64">
        <v>2.227476781958401E-10</v>
      </c>
      <c r="J122" s="64">
        <v>1.8598614206359432E-10</v>
      </c>
      <c r="K122" s="64">
        <v>1.530369133814975E-10</v>
      </c>
      <c r="L122" s="64">
        <v>1.203599923747653E-10</v>
      </c>
      <c r="M122" s="64">
        <v>9.5307686269614118E-11</v>
      </c>
      <c r="N122" s="64">
        <v>7.8424610416137232E-11</v>
      </c>
      <c r="O122" s="64">
        <v>6.317538061300223E-11</v>
      </c>
      <c r="P122" s="64">
        <v>5.500615036131518E-11</v>
      </c>
      <c r="Q122" s="64">
        <v>5.1738458260641007E-11</v>
      </c>
      <c r="R122" s="64">
        <v>5.0376919885364093E-11</v>
      </c>
      <c r="S122" s="64">
        <v>5.1193842910536612E-11</v>
      </c>
      <c r="T122" s="64">
        <v>5.3099996635922723E-11</v>
      </c>
      <c r="U122" s="64">
        <v>5.6639996411652282E-11</v>
      </c>
      <c r="V122" s="64">
        <v>6.1813842237712553E-11</v>
      </c>
      <c r="W122" s="64">
        <v>6.916614946423184E-11</v>
      </c>
      <c r="X122" s="64">
        <v>8.0330764141845368E-11</v>
      </c>
      <c r="Y122" s="64">
        <v>9.17676864935657E-11</v>
      </c>
      <c r="Z122" s="64">
        <v>1.0374922419601697E-10</v>
      </c>
      <c r="AA122" s="64">
        <v>1.1681999259871688E-10</v>
      </c>
      <c r="AB122" s="64">
        <v>1.3805999125307515E-10</v>
      </c>
      <c r="AC122" s="64">
        <v>1.6556306643406594E-10</v>
      </c>
      <c r="AD122" s="64">
        <v>2.0586460234235205E-10</v>
      </c>
      <c r="AE122" s="64">
        <v>2.6604459852939593E-10</v>
      </c>
      <c r="AF122" s="64">
        <v>3.4855382407173707E-10</v>
      </c>
      <c r="AG122" s="64">
        <v>4.0029228233235572E-10</v>
      </c>
      <c r="AH122" s="64">
        <v>4.5203074059302215E-10</v>
      </c>
      <c r="AI122" s="42"/>
      <c r="AJ122" s="42"/>
      <c r="AK122" s="42"/>
      <c r="AL122" s="42"/>
    </row>
    <row r="123" spans="1:38" x14ac:dyDescent="0.25">
      <c r="A123" s="42"/>
      <c r="B123" s="20" t="s">
        <v>70</v>
      </c>
      <c r="C123" s="64">
        <v>8.6185379155225281E-10</v>
      </c>
      <c r="D123" s="64">
        <v>7.2706149239955024E-10</v>
      </c>
      <c r="E123" s="64">
        <v>6.1269226887607358E-10</v>
      </c>
      <c r="F123" s="64">
        <v>5.3099996635924311E-10</v>
      </c>
      <c r="G123" s="64">
        <v>4.5747689409412182E-10</v>
      </c>
      <c r="H123" s="64">
        <v>3.9906689779409386E-10</v>
      </c>
      <c r="I123" s="64">
        <v>3.3412151729376016E-10</v>
      </c>
      <c r="J123" s="64">
        <v>2.7897921309539148E-10</v>
      </c>
      <c r="K123" s="64">
        <v>2.2955537007224625E-10</v>
      </c>
      <c r="L123" s="64">
        <v>1.8053998856214796E-10</v>
      </c>
      <c r="M123" s="64">
        <v>1.4296152940442118E-10</v>
      </c>
      <c r="N123" s="64">
        <v>1.1763691562420585E-10</v>
      </c>
      <c r="O123" s="64">
        <v>9.4763070919503345E-11</v>
      </c>
      <c r="P123" s="64">
        <v>8.2509225541972763E-11</v>
      </c>
      <c r="Q123" s="64">
        <v>7.7607687390961507E-11</v>
      </c>
      <c r="R123" s="64">
        <v>7.5565379828046133E-11</v>
      </c>
      <c r="S123" s="64">
        <v>7.6790764365804912E-11</v>
      </c>
      <c r="T123" s="64">
        <v>7.9649994953884081E-11</v>
      </c>
      <c r="U123" s="64">
        <v>8.495999461747843E-11</v>
      </c>
      <c r="V123" s="64">
        <v>9.2720763356568829E-11</v>
      </c>
      <c r="W123" s="64">
        <v>1.0374922419634775E-10</v>
      </c>
      <c r="X123" s="64">
        <v>1.2049614621276805E-10</v>
      </c>
      <c r="Y123" s="64">
        <v>1.3765152974034855E-10</v>
      </c>
      <c r="Z123" s="64">
        <v>1.5562383629402545E-10</v>
      </c>
      <c r="AA123" s="64">
        <v>1.7522998889807531E-10</v>
      </c>
      <c r="AB123" s="64">
        <v>2.0708998687961273E-10</v>
      </c>
      <c r="AC123" s="64">
        <v>2.483445996510989E-10</v>
      </c>
      <c r="AD123" s="64">
        <v>3.0879690351352808E-10</v>
      </c>
      <c r="AE123" s="64">
        <v>3.9906689779409386E-10</v>
      </c>
      <c r="AF123" s="64">
        <v>5.228307361076056E-10</v>
      </c>
      <c r="AG123" s="64">
        <v>6.0043842349853356E-10</v>
      </c>
      <c r="AH123" s="64">
        <v>6.7804611088953327E-10</v>
      </c>
      <c r="AI123" s="42"/>
      <c r="AJ123" s="42"/>
      <c r="AK123" s="42"/>
      <c r="AL123" s="42"/>
    </row>
    <row r="124" spans="1:38" x14ac:dyDescent="0.25">
      <c r="A124" s="42"/>
      <c r="B124" s="20" t="s">
        <v>70</v>
      </c>
      <c r="C124" s="64">
        <v>7.8482365757591098E-10</v>
      </c>
      <c r="D124" s="64">
        <v>6.6207872534848981E-10</v>
      </c>
      <c r="E124" s="64">
        <v>5.5793151012506584E-10</v>
      </c>
      <c r="F124" s="64">
        <v>4.8354064210841196E-10</v>
      </c>
      <c r="G124" s="64">
        <v>4.1658886089335738E-10</v>
      </c>
      <c r="H124" s="64">
        <v>3.6339939026144675E-10</v>
      </c>
      <c r="I124" s="64">
        <v>3.0425865018821815E-10</v>
      </c>
      <c r="J124" s="64">
        <v>2.5404481427695427E-10</v>
      </c>
      <c r="K124" s="64">
        <v>2.0903833912684343E-10</v>
      </c>
      <c r="L124" s="64">
        <v>1.6440381831683914E-10</v>
      </c>
      <c r="M124" s="64">
        <v>1.3018401902918925E-10</v>
      </c>
      <c r="N124" s="64">
        <v>1.0712284994401757E-10</v>
      </c>
      <c r="O124" s="64">
        <v>8.6293406899344878E-11</v>
      </c>
      <c r="P124" s="64">
        <v>7.5134776696841396E-11</v>
      </c>
      <c r="Q124" s="64">
        <v>7.0671324615849397E-11</v>
      </c>
      <c r="R124" s="64">
        <v>6.8811552915417077E-11</v>
      </c>
      <c r="S124" s="64">
        <v>6.9927415935673801E-11</v>
      </c>
      <c r="T124" s="64">
        <v>7.2531096316260015E-11</v>
      </c>
      <c r="U124" s="64">
        <v>7.7366502737340394E-11</v>
      </c>
      <c r="V124" s="64">
        <v>8.4433635198916178E-11</v>
      </c>
      <c r="W124" s="64">
        <v>9.4476402381183435E-11</v>
      </c>
      <c r="X124" s="64">
        <v>1.0972653032458808E-10</v>
      </c>
      <c r="Y124" s="64">
        <v>1.2534861260809442E-10</v>
      </c>
      <c r="Z124" s="64">
        <v>1.417146035717667E-10</v>
      </c>
      <c r="AA124" s="64">
        <v>1.595684118957805E-10</v>
      </c>
      <c r="AB124" s="64">
        <v>1.885808504222772E-10</v>
      </c>
      <c r="AC124" s="64">
        <v>2.2614823877068037E-10</v>
      </c>
      <c r="AD124" s="64">
        <v>2.8119748110303921E-10</v>
      </c>
      <c r="AE124" s="64">
        <v>3.6339939026144675E-10</v>
      </c>
      <c r="AF124" s="64">
        <v>4.7610155530672864E-10</v>
      </c>
      <c r="AG124" s="64">
        <v>5.4677287992261909E-10</v>
      </c>
      <c r="AH124" s="64">
        <v>6.1744420453835268E-10</v>
      </c>
      <c r="AI124" s="42"/>
      <c r="AJ124" s="42"/>
      <c r="AK124" s="42"/>
      <c r="AL124" s="42"/>
    </row>
    <row r="125" spans="1:38" x14ac:dyDescent="0.25">
      <c r="A125" s="42"/>
      <c r="B125" s="20" t="s">
        <v>70</v>
      </c>
      <c r="C125" s="64">
        <v>1.2086284326669029E-9</v>
      </c>
      <c r="D125" s="64">
        <v>1.0196012370366743E-9</v>
      </c>
      <c r="E125" s="64">
        <v>8.5921452559260146E-10</v>
      </c>
      <c r="F125" s="64">
        <v>7.4465258884695445E-10</v>
      </c>
      <c r="G125" s="64">
        <v>6.4154684577577033E-10</v>
      </c>
      <c r="H125" s="64">
        <v>5.5963506100262796E-10</v>
      </c>
      <c r="I125" s="64">
        <v>4.6855832128985597E-10</v>
      </c>
      <c r="J125" s="64">
        <v>3.9122901398650958E-10</v>
      </c>
      <c r="K125" s="64">
        <v>3.2191904225533888E-10</v>
      </c>
      <c r="L125" s="64">
        <v>2.5318188020793227E-10</v>
      </c>
      <c r="M125" s="64">
        <v>2.0048338930495146E-10</v>
      </c>
      <c r="N125" s="64">
        <v>1.6496918891378707E-10</v>
      </c>
      <c r="O125" s="64">
        <v>1.3289184662499111E-10</v>
      </c>
      <c r="P125" s="64">
        <v>1.1570755611313575E-10</v>
      </c>
      <c r="Q125" s="64">
        <v>1.0883383990840807E-10</v>
      </c>
      <c r="R125" s="64">
        <v>1.059697914897423E-10</v>
      </c>
      <c r="S125" s="64">
        <v>1.0768822054093766E-10</v>
      </c>
      <c r="T125" s="64">
        <v>1.1169788832704043E-10</v>
      </c>
      <c r="U125" s="64">
        <v>1.1914441421550422E-10</v>
      </c>
      <c r="V125" s="64">
        <v>1.3002779820633092E-10</v>
      </c>
      <c r="W125" s="64">
        <v>1.454936596670225E-10</v>
      </c>
      <c r="X125" s="64">
        <v>1.6897885669986566E-10</v>
      </c>
      <c r="Y125" s="64">
        <v>1.9303686341646542E-10</v>
      </c>
      <c r="Z125" s="64">
        <v>2.1824048950052071E-10</v>
      </c>
      <c r="AA125" s="64">
        <v>2.4573535431950199E-10</v>
      </c>
      <c r="AB125" s="64">
        <v>2.9041450965030688E-10</v>
      </c>
      <c r="AC125" s="64">
        <v>3.4826828770684778E-10</v>
      </c>
      <c r="AD125" s="64">
        <v>4.3304412089868038E-10</v>
      </c>
      <c r="AE125" s="64">
        <v>5.5963506100262796E-10</v>
      </c>
      <c r="AF125" s="64">
        <v>7.3319639517236208E-10</v>
      </c>
      <c r="AG125" s="64">
        <v>8.4203023508083338E-10</v>
      </c>
      <c r="AH125" s="64">
        <v>9.5086407498906324E-10</v>
      </c>
      <c r="AI125" s="42"/>
      <c r="AJ125" s="42"/>
      <c r="AK125" s="42"/>
      <c r="AL125" s="42"/>
    </row>
    <row r="126" spans="1:38" x14ac:dyDescent="0.25">
      <c r="A126" s="42"/>
      <c r="B126" s="20" t="s">
        <v>70</v>
      </c>
      <c r="C126" s="64">
        <v>5.5177876425071915E-9</v>
      </c>
      <c r="D126" s="64">
        <v>4.6548161154806399E-9</v>
      </c>
      <c r="E126" s="64">
        <v>3.9225978501236716E-9</v>
      </c>
      <c r="F126" s="64">
        <v>3.3995848034406671E-9</v>
      </c>
      <c r="G126" s="64">
        <v>2.9288730614254982E-9</v>
      </c>
      <c r="H126" s="64">
        <v>2.5549187330471274E-9</v>
      </c>
      <c r="I126" s="64">
        <v>2.1391233609342182E-9</v>
      </c>
      <c r="J126" s="64">
        <v>1.7860895544230318E-9</v>
      </c>
      <c r="K126" s="64">
        <v>1.4696666611795661E-9</v>
      </c>
      <c r="L126" s="64">
        <v>1.1558588331696793E-9</v>
      </c>
      <c r="M126" s="64">
        <v>9.1527283169557403E-10</v>
      </c>
      <c r="N126" s="64">
        <v>7.5313878722377945E-10</v>
      </c>
      <c r="O126" s="64">
        <v>6.0669513415247067E-10</v>
      </c>
      <c r="P126" s="64">
        <v>5.2824317714998201E-10</v>
      </c>
      <c r="Q126" s="64">
        <v>4.968623943490527E-10</v>
      </c>
      <c r="R126" s="64">
        <v>4.837870681818652E-10</v>
      </c>
      <c r="S126" s="64">
        <v>4.9163226388215892E-10</v>
      </c>
      <c r="T126" s="64">
        <v>5.0993772051608747E-10</v>
      </c>
      <c r="U126" s="64">
        <v>5.439335685504677E-10</v>
      </c>
      <c r="V126" s="64">
        <v>5.9361980798530871E-10</v>
      </c>
      <c r="W126" s="64">
        <v>6.6422656928764789E-10</v>
      </c>
      <c r="X126" s="64">
        <v>7.7144424385759767E-10</v>
      </c>
      <c r="Y126" s="64">
        <v>8.8127698366109195E-10</v>
      </c>
      <c r="Z126" s="64">
        <v>9.9633985393141228E-10</v>
      </c>
      <c r="AA126" s="64">
        <v>1.1218629851354519E-9</v>
      </c>
      <c r="AB126" s="64">
        <v>1.3258380733418359E-9</v>
      </c>
      <c r="AC126" s="64">
        <v>1.5899596619167035E-9</v>
      </c>
      <c r="AD126" s="64">
        <v>1.9769893164623724E-9</v>
      </c>
      <c r="AE126" s="64">
        <v>2.5549187330471274E-9</v>
      </c>
      <c r="AF126" s="64">
        <v>3.3472834987722406E-9</v>
      </c>
      <c r="AG126" s="64">
        <v>3.844145893121581E-9</v>
      </c>
      <c r="AH126" s="64">
        <v>4.3410082874698192E-9</v>
      </c>
      <c r="AI126" s="42"/>
      <c r="AJ126" s="42"/>
      <c r="AK126" s="42"/>
      <c r="AL126" s="42"/>
    </row>
    <row r="127" spans="1:38" x14ac:dyDescent="0.25">
      <c r="A127" s="42"/>
      <c r="B127" s="42"/>
      <c r="C127" s="42"/>
      <c r="D127" s="42"/>
      <c r="E127" s="42"/>
      <c r="F127" s="42"/>
      <c r="G127" s="42"/>
      <c r="H127" s="42"/>
      <c r="I127" s="42"/>
      <c r="J127" s="42"/>
      <c r="K127" s="42"/>
      <c r="L127" s="42"/>
      <c r="M127" s="42"/>
      <c r="N127" s="42"/>
      <c r="O127" s="42"/>
      <c r="P127" s="42"/>
      <c r="Q127" s="42"/>
      <c r="R127" s="42"/>
      <c r="S127" s="42"/>
      <c r="T127" s="42"/>
      <c r="U127" s="42"/>
      <c r="V127" s="42"/>
      <c r="W127" s="42"/>
      <c r="X127" s="42"/>
      <c r="Y127" s="42"/>
      <c r="Z127" s="42"/>
      <c r="AA127" s="42"/>
      <c r="AB127" s="42"/>
      <c r="AC127" s="42"/>
      <c r="AD127" s="42"/>
      <c r="AE127" s="42"/>
      <c r="AF127" s="42"/>
      <c r="AG127" s="42"/>
      <c r="AH127" s="42"/>
      <c r="AI127" s="42"/>
      <c r="AJ127" s="42"/>
      <c r="AK127" s="42"/>
      <c r="AL127" s="42"/>
    </row>
    <row r="128" spans="1:38" x14ac:dyDescent="0.25">
      <c r="A128" s="42"/>
      <c r="B128" s="142" t="s">
        <v>75</v>
      </c>
      <c r="C128" s="142"/>
      <c r="D128" s="142"/>
      <c r="E128" s="142"/>
      <c r="F128" s="142"/>
      <c r="G128" s="142"/>
      <c r="H128" s="42"/>
      <c r="I128" s="42"/>
      <c r="J128" s="42"/>
      <c r="K128" s="42"/>
      <c r="L128" s="42"/>
      <c r="M128" s="42"/>
      <c r="N128" s="42"/>
      <c r="O128" s="42"/>
      <c r="P128" s="42"/>
      <c r="Q128" s="42"/>
      <c r="R128" s="42"/>
      <c r="S128" s="42"/>
      <c r="T128" s="42"/>
      <c r="U128" s="42"/>
      <c r="V128" s="42"/>
      <c r="W128" s="42"/>
      <c r="X128" s="42"/>
      <c r="Y128" s="42"/>
      <c r="Z128" s="42"/>
      <c r="AA128" s="42"/>
      <c r="AB128" s="42"/>
      <c r="AC128" s="42"/>
      <c r="AD128" s="42"/>
      <c r="AE128" s="42"/>
      <c r="AF128" s="42"/>
      <c r="AG128" s="42"/>
      <c r="AH128" s="42"/>
      <c r="AI128" s="42"/>
      <c r="AJ128" s="42"/>
      <c r="AK128" s="42"/>
      <c r="AL128" s="42"/>
    </row>
    <row r="129" spans="1:38" x14ac:dyDescent="0.25">
      <c r="A129" s="42"/>
      <c r="B129" s="42"/>
      <c r="C129" s="42"/>
      <c r="D129" s="42"/>
      <c r="E129" s="42"/>
      <c r="F129" s="42"/>
      <c r="G129" s="42"/>
      <c r="H129" s="42"/>
      <c r="I129" s="42"/>
      <c r="J129" s="42"/>
      <c r="K129" s="42"/>
      <c r="L129" s="42"/>
      <c r="M129" s="42"/>
      <c r="N129" s="42"/>
      <c r="O129" s="42"/>
      <c r="P129" s="42"/>
      <c r="Q129" s="42"/>
      <c r="R129" s="42"/>
      <c r="S129" s="42"/>
      <c r="T129" s="42"/>
      <c r="U129" s="42"/>
      <c r="V129" s="42"/>
      <c r="W129" s="42"/>
      <c r="X129" s="42"/>
      <c r="Y129" s="42"/>
      <c r="Z129" s="42"/>
      <c r="AA129" s="42"/>
      <c r="AB129" s="42"/>
      <c r="AC129" s="42"/>
      <c r="AD129" s="42"/>
      <c r="AE129" s="42"/>
      <c r="AF129" s="42"/>
      <c r="AG129" s="42"/>
      <c r="AH129" s="42"/>
      <c r="AI129" s="42"/>
      <c r="AJ129" s="42"/>
      <c r="AK129" s="42"/>
      <c r="AL129" s="42"/>
    </row>
    <row r="130" spans="1:38" x14ac:dyDescent="0.25">
      <c r="A130" s="42"/>
      <c r="B130" s="149" t="str">
        <f>SUBSTITUTE(SUBSTITUTE(SUBSTITUTE("AbrasionVolumePerUnitEnergy=("&amp;C122&amp;";"&amp;D122&amp;";"&amp;E122&amp;";"&amp;F122&amp;";"&amp;G122&amp;";"&amp;H122&amp;";"&amp;I122&amp;";"&amp;J122&amp;";"&amp;K122&amp;";"&amp;L122&amp;";"&amp;M122&amp;";"&amp;N122&amp;";"&amp;O122&amp;";"&amp;P122&amp;";"&amp;Q122&amp;";"&amp;R122&amp;";"&amp;S122&amp;";"&amp;T122&amp;";"&amp;U122&amp;";"&amp;V122&amp;";"&amp;W122&amp;";"&amp;X122&amp;";"&amp;Y122&amp;";"&amp;Z122&amp;";"&amp;AA122&amp;";"&amp;AB122&amp;";"&amp;AC122&amp;";"&amp;AD122&amp;";"&amp;AE122&amp;";"&amp;AF122&amp;";"&amp;AG122&amp;";"&amp;AH122&amp;")",",","."),";",","),"E-0","E-")</f>
        <v>AbrasionVolumePerUnitEnergy=(5.74569194368169E-10,4.847076615997E-10,4.08461512584049E-10,3.53999977572829E-10,3.04984596062748E-10,2.66044598529396E-10,2.2274767819584E-10,1.85986142063594E-10,1.53036913381497E-10,1.20359992374765E-10,9.53076862696141E-11,7.84246104161372E-11,6.31753806130022E-11,5.50061503613152E-11,5.1738458260641E-11,5.03769198853641E-11,5.11938429105366E-11,5.30999966359227E-11,5.66399964116523E-11,6.18138422377126E-11,6.91661494642318E-11,8.03307641418454E-11,9.17676864935657E-11,1.03749224196017E-10,1.16819992598717E-10,1.38059991253075E-10,1.65563066434066E-10,2.05864602342352E-10,2.66044598529396E-10,3.48553824071737E-10,4.00292282332356E-10,4.52030740593022E-10)</v>
      </c>
      <c r="C130" s="149"/>
      <c r="D130" s="149"/>
      <c r="E130" s="149"/>
      <c r="F130" s="149"/>
      <c r="G130" s="149"/>
      <c r="H130" s="149"/>
      <c r="I130" s="149"/>
      <c r="J130" s="149"/>
      <c r="K130" s="149"/>
      <c r="L130" s="149"/>
      <c r="M130" s="149"/>
      <c r="N130" s="149"/>
      <c r="O130" s="149"/>
      <c r="P130" s="149"/>
      <c r="Q130" s="149"/>
      <c r="R130" s="149"/>
      <c r="S130" s="149"/>
      <c r="T130" s="149"/>
      <c r="U130" s="149"/>
      <c r="V130" s="149"/>
      <c r="W130" s="149"/>
      <c r="X130" s="149"/>
      <c r="Y130" s="149"/>
      <c r="Z130" s="149"/>
      <c r="AA130" s="149"/>
      <c r="AB130" s="149"/>
      <c r="AC130" s="149"/>
      <c r="AD130" s="149"/>
      <c r="AE130" s="149"/>
      <c r="AF130" s="149"/>
      <c r="AG130" s="149"/>
      <c r="AH130" s="149"/>
      <c r="AI130" s="149"/>
      <c r="AJ130" s="149"/>
      <c r="AK130" s="149"/>
      <c r="AL130" s="42"/>
    </row>
    <row r="131" spans="1:38" x14ac:dyDescent="0.25">
      <c r="A131" s="42"/>
      <c r="B131" s="149" t="str">
        <f t="shared" ref="B131:B134" si="49">SUBSTITUTE(SUBSTITUTE(SUBSTITUTE("AbrasionVolumePerUnitEnergy=("&amp;C123&amp;";"&amp;D123&amp;";"&amp;E123&amp;";"&amp;F123&amp;";"&amp;G123&amp;";"&amp;H123&amp;";"&amp;I123&amp;";"&amp;J123&amp;";"&amp;K123&amp;";"&amp;L123&amp;";"&amp;M123&amp;";"&amp;N123&amp;";"&amp;O123&amp;";"&amp;P123&amp;";"&amp;Q123&amp;";"&amp;R123&amp;";"&amp;S123&amp;";"&amp;T123&amp;";"&amp;U123&amp;";"&amp;V123&amp;";"&amp;W123&amp;";"&amp;X123&amp;";"&amp;Y123&amp;";"&amp;Z123&amp;";"&amp;AA123&amp;";"&amp;AB123&amp;";"&amp;AC123&amp;";"&amp;AD123&amp;";"&amp;AE123&amp;";"&amp;AF123&amp;";"&amp;AG123&amp;";"&amp;AH123&amp;")",",","."),";",","),"E-0","E-")</f>
        <v>AbrasionVolumePerUnitEnergy=(8.61853791552253E-10,7.2706149239955E-10,6.12692268876074E-10,5.30999966359243E-10,4.57476894094122E-10,3.99066897794094E-10,3.3412151729376E-10,2.78979213095391E-10,2.29555370072246E-10,1.80539988562148E-10,1.42961529404421E-10,1.17636915624206E-10,9.47630709195033E-11,8.25092255419728E-11,7.76076873909615E-11,7.55653798280461E-11,7.67907643658049E-11,7.96499949538841E-11,8.49599946174784E-11,9.27207633565688E-11,1.03749224196348E-10,1.20496146212768E-10,1.37651529740349E-10,1.55623836294025E-10,1.75229988898075E-10,2.07089986879613E-10,2.48344599651099E-10,3.08796903513528E-10,3.99066897794094E-10,5.22830736107606E-10,6.00438423498534E-10,6.78046110889533E-10)</v>
      </c>
      <c r="C131" s="149"/>
      <c r="D131" s="149"/>
      <c r="E131" s="149"/>
      <c r="F131" s="149"/>
      <c r="G131" s="149"/>
      <c r="H131" s="149"/>
      <c r="I131" s="149"/>
      <c r="J131" s="149"/>
      <c r="K131" s="149"/>
      <c r="L131" s="149"/>
      <c r="M131" s="149"/>
      <c r="N131" s="149"/>
      <c r="O131" s="149"/>
      <c r="P131" s="149"/>
      <c r="Q131" s="149"/>
      <c r="R131" s="149"/>
      <c r="S131" s="149"/>
      <c r="T131" s="149"/>
      <c r="U131" s="149"/>
      <c r="V131" s="149"/>
      <c r="W131" s="149"/>
      <c r="X131" s="149"/>
      <c r="Y131" s="149"/>
      <c r="Z131" s="149"/>
      <c r="AA131" s="149"/>
      <c r="AB131" s="149"/>
      <c r="AC131" s="149"/>
      <c r="AD131" s="149"/>
      <c r="AE131" s="149"/>
      <c r="AF131" s="149"/>
      <c r="AG131" s="149"/>
      <c r="AH131" s="149"/>
      <c r="AI131" s="149"/>
      <c r="AJ131" s="149"/>
      <c r="AK131" s="149"/>
      <c r="AL131" s="42"/>
    </row>
    <row r="132" spans="1:38" x14ac:dyDescent="0.25">
      <c r="A132" s="42"/>
      <c r="B132" s="149" t="str">
        <f t="shared" si="49"/>
        <v>AbrasionVolumePerUnitEnergy=(7.84823657575911E-10,6.6207872534849E-10,5.57931510125066E-10,4.83540642108412E-10,4.16588860893357E-10,3.63399390261447E-10,3.04258650188218E-10,2.54044814276954E-10,2.09038339126843E-10,1.64403818316839E-10,1.30184019029189E-10,1.07122849944018E-10,8.62934068993449E-11,7.51347766968414E-11,7.06713246158494E-11,6.88115529154171E-11,6.99274159356738E-11,7.253109631626E-11,7.73665027373404E-11,8.44336351989162E-11,9.44764023811834E-11,1.09726530324588E-10,1.25348612608094E-10,1.41714603571767E-10,1.59568411895781E-10,1.88580850422277E-10,2.2614823877068E-10,2.81197481103039E-10,3.63399390261447E-10,4.76101555306729E-10,5.46772879922619E-10,6.17444204538353E-10)</v>
      </c>
      <c r="C132" s="149"/>
      <c r="D132" s="149"/>
      <c r="E132" s="149"/>
      <c r="F132" s="149"/>
      <c r="G132" s="149"/>
      <c r="H132" s="149"/>
      <c r="I132" s="149"/>
      <c r="J132" s="149"/>
      <c r="K132" s="149"/>
      <c r="L132" s="149"/>
      <c r="M132" s="149"/>
      <c r="N132" s="149"/>
      <c r="O132" s="149"/>
      <c r="P132" s="149"/>
      <c r="Q132" s="149"/>
      <c r="R132" s="149"/>
      <c r="S132" s="149"/>
      <c r="T132" s="149"/>
      <c r="U132" s="149"/>
      <c r="V132" s="149"/>
      <c r="W132" s="149"/>
      <c r="X132" s="149"/>
      <c r="Y132" s="149"/>
      <c r="Z132" s="149"/>
      <c r="AA132" s="149"/>
      <c r="AB132" s="149"/>
      <c r="AC132" s="149"/>
      <c r="AD132" s="149"/>
      <c r="AE132" s="149"/>
      <c r="AF132" s="149"/>
      <c r="AG132" s="149"/>
      <c r="AH132" s="149"/>
      <c r="AI132" s="149"/>
      <c r="AJ132" s="149"/>
      <c r="AK132" s="149"/>
      <c r="AL132" s="42"/>
    </row>
    <row r="133" spans="1:38" x14ac:dyDescent="0.25">
      <c r="A133" s="42"/>
      <c r="B133" s="149" t="str">
        <f t="shared" si="49"/>
        <v>AbrasionVolumePerUnitEnergy=(1.2086284326669E-9,1.01960123703667E-9,8.59214525592601E-10,7.44652588846954E-10,6.4154684577577E-10,5.59635061002628E-10,4.68558321289856E-10,3.9122901398651E-10,3.21919042255339E-10,2.53181880207932E-10,2.00483389304951E-10,1.64969188913787E-10,1.32891846624991E-10,1.15707556113136E-10,1.08833839908408E-10,1.05969791489742E-10,1.07688220540938E-10,1.1169788832704E-10,1.19144414215504E-10,1.30027798206331E-10,1.45493659667023E-10,1.68978856699866E-10,1.93036863416465E-10,2.18240489500521E-10,2.45735354319502E-10,2.90414509650307E-10,3.48268287706848E-10,4.3304412089868E-10,5.59635061002628E-10,7.33196395172362E-10,8.42030235080833E-10,9.50864074989063E-10)</v>
      </c>
      <c r="C133" s="149"/>
      <c r="D133" s="149"/>
      <c r="E133" s="149"/>
      <c r="F133" s="149"/>
      <c r="G133" s="149"/>
      <c r="H133" s="149"/>
      <c r="I133" s="149"/>
      <c r="J133" s="149"/>
      <c r="K133" s="149"/>
      <c r="L133" s="149"/>
      <c r="M133" s="149"/>
      <c r="N133" s="149"/>
      <c r="O133" s="149"/>
      <c r="P133" s="149"/>
      <c r="Q133" s="149"/>
      <c r="R133" s="149"/>
      <c r="S133" s="149"/>
      <c r="T133" s="149"/>
      <c r="U133" s="149"/>
      <c r="V133" s="149"/>
      <c r="W133" s="149"/>
      <c r="X133" s="149"/>
      <c r="Y133" s="149"/>
      <c r="Z133" s="149"/>
      <c r="AA133" s="149"/>
      <c r="AB133" s="149"/>
      <c r="AC133" s="149"/>
      <c r="AD133" s="149"/>
      <c r="AE133" s="149"/>
      <c r="AF133" s="149"/>
      <c r="AG133" s="149"/>
      <c r="AH133" s="149"/>
      <c r="AI133" s="149"/>
      <c r="AJ133" s="149"/>
      <c r="AK133" s="149"/>
      <c r="AL133" s="42"/>
    </row>
    <row r="134" spans="1:38" x14ac:dyDescent="0.25">
      <c r="A134" s="42"/>
      <c r="B134" s="149" t="str">
        <f t="shared" si="49"/>
        <v>AbrasionVolumePerUnitEnergy=(5.51778764250719E-9,4.65481611548064E-9,3.92259785012367E-9,3.39958480344067E-9,2.9288730614255E-9,2.55491873304713E-9,2.13912336093422E-9,1.78608955442303E-9,1.46966666117957E-9,1.15585883316968E-9,9.15272831695574E-10,7.53138787223779E-10,6.06695134152471E-10,5.28243177149982E-10,4.96862394349053E-10,4.83787068181865E-10,4.91632263882159E-10,5.09937720516087E-10,5.43933568550468E-10,5.93619807985309E-10,6.64226569287648E-10,7.71444243857598E-10,8.81276983661092E-10,9.96339853931412E-10,1.12186298513545E-9,1.32583807334184E-9,1.5899596619167E-9,1.97698931646237E-9,2.55491873304713E-9,3.34728349877224E-9,3.84414589312158E-9,4.34100828746982E-9)</v>
      </c>
      <c r="C134" s="149"/>
      <c r="D134" s="149"/>
      <c r="E134" s="149"/>
      <c r="F134" s="149"/>
      <c r="G134" s="149"/>
      <c r="H134" s="149"/>
      <c r="I134" s="149"/>
      <c r="J134" s="149"/>
      <c r="K134" s="149"/>
      <c r="L134" s="149"/>
      <c r="M134" s="149"/>
      <c r="N134" s="149"/>
      <c r="O134" s="149"/>
      <c r="P134" s="149"/>
      <c r="Q134" s="149"/>
      <c r="R134" s="149"/>
      <c r="S134" s="149"/>
      <c r="T134" s="149"/>
      <c r="U134" s="149"/>
      <c r="V134" s="149"/>
      <c r="W134" s="149"/>
      <c r="X134" s="149"/>
      <c r="Y134" s="149"/>
      <c r="Z134" s="149"/>
      <c r="AA134" s="149"/>
      <c r="AB134" s="149"/>
      <c r="AC134" s="149"/>
      <c r="AD134" s="149"/>
      <c r="AE134" s="149"/>
      <c r="AF134" s="149"/>
      <c r="AG134" s="149"/>
      <c r="AH134" s="149"/>
      <c r="AI134" s="149"/>
      <c r="AJ134" s="149"/>
      <c r="AK134" s="149"/>
      <c r="AL134" s="42"/>
    </row>
    <row r="135" spans="1:38" x14ac:dyDescent="0.25">
      <c r="A135" s="42"/>
      <c r="B135" s="42"/>
      <c r="C135" s="42"/>
      <c r="D135" s="42"/>
      <c r="E135" s="42"/>
      <c r="F135" s="42"/>
      <c r="G135" s="42"/>
      <c r="H135" s="42"/>
      <c r="I135" s="42"/>
      <c r="J135" s="42"/>
      <c r="K135" s="42"/>
      <c r="L135" s="42"/>
      <c r="M135" s="42"/>
      <c r="N135" s="42"/>
      <c r="O135" s="42"/>
      <c r="P135" s="42"/>
      <c r="Q135" s="42"/>
      <c r="R135" s="42"/>
      <c r="S135" s="42"/>
      <c r="T135" s="42"/>
      <c r="U135" s="42"/>
      <c r="V135" s="42"/>
      <c r="W135" s="42"/>
      <c r="X135" s="42"/>
      <c r="Y135" s="42"/>
      <c r="Z135" s="42"/>
      <c r="AA135" s="42"/>
      <c r="AB135" s="42"/>
      <c r="AC135" s="42"/>
      <c r="AD135" s="42"/>
      <c r="AE135" s="42"/>
      <c r="AF135" s="42"/>
      <c r="AG135" s="42"/>
      <c r="AH135" s="42"/>
      <c r="AI135" s="42"/>
      <c r="AJ135" s="42"/>
      <c r="AK135" s="42"/>
      <c r="AL135" s="42"/>
    </row>
    <row r="136" spans="1:38" x14ac:dyDescent="0.25">
      <c r="A136" s="42"/>
      <c r="B136" s="42"/>
      <c r="C136" s="42"/>
      <c r="D136" s="42"/>
      <c r="E136" s="42"/>
      <c r="F136" s="42"/>
      <c r="G136" s="42"/>
      <c r="H136" s="42"/>
      <c r="I136" s="42"/>
      <c r="J136" s="42"/>
      <c r="K136" s="42"/>
      <c r="L136" s="42"/>
      <c r="M136" s="42"/>
      <c r="N136" s="42"/>
      <c r="O136" s="42"/>
      <c r="P136" s="42"/>
      <c r="Q136" s="42"/>
      <c r="R136" s="42"/>
      <c r="S136" s="42"/>
      <c r="T136" s="42"/>
      <c r="U136" s="42"/>
      <c r="V136" s="42"/>
      <c r="W136" s="42"/>
      <c r="X136" s="42"/>
      <c r="Y136" s="42"/>
      <c r="Z136" s="42"/>
      <c r="AA136" s="42"/>
      <c r="AB136" s="42"/>
      <c r="AC136" s="42"/>
      <c r="AD136" s="42"/>
      <c r="AE136" s="42"/>
      <c r="AF136" s="42"/>
      <c r="AG136" s="42"/>
      <c r="AH136" s="42"/>
      <c r="AI136" s="42"/>
      <c r="AJ136" s="42"/>
      <c r="AK136" s="42"/>
      <c r="AL136" s="42"/>
    </row>
    <row r="137" spans="1:38" x14ac:dyDescent="0.25">
      <c r="E137" s="97"/>
    </row>
  </sheetData>
  <sheetProtection sheet="1" objects="1" scenarios="1"/>
  <mergeCells count="88">
    <mergeCell ref="AA16:AC16"/>
    <mergeCell ref="B3:C3"/>
    <mergeCell ref="J3:K3"/>
    <mergeCell ref="R3:S3"/>
    <mergeCell ref="AA3:AB3"/>
    <mergeCell ref="C6:D6"/>
    <mergeCell ref="K6:L6"/>
    <mergeCell ref="S6:T6"/>
    <mergeCell ref="V6:W6"/>
    <mergeCell ref="AB6:AD6"/>
    <mergeCell ref="AB9:AC9"/>
    <mergeCell ref="AB10:AC10"/>
    <mergeCell ref="AA11:AC11"/>
    <mergeCell ref="AB14:AC14"/>
    <mergeCell ref="AB15:AC15"/>
    <mergeCell ref="B29:E29"/>
    <mergeCell ref="AA29:AC29"/>
    <mergeCell ref="C17:D17"/>
    <mergeCell ref="K17:L17"/>
    <mergeCell ref="R18:S18"/>
    <mergeCell ref="AB19:AD19"/>
    <mergeCell ref="AB22:AC22"/>
    <mergeCell ref="AB23:AC23"/>
    <mergeCell ref="AN35:AO35"/>
    <mergeCell ref="AA24:AC24"/>
    <mergeCell ref="AB27:AC27"/>
    <mergeCell ref="K28:N28"/>
    <mergeCell ref="AB28:AC28"/>
    <mergeCell ref="B30:E30"/>
    <mergeCell ref="B31:E31"/>
    <mergeCell ref="B35:C35"/>
    <mergeCell ref="R35:S35"/>
    <mergeCell ref="U35:V35"/>
    <mergeCell ref="AS36:AT36"/>
    <mergeCell ref="AS37:AT37"/>
    <mergeCell ref="D38:E38"/>
    <mergeCell ref="F38:G38"/>
    <mergeCell ref="S38:U38"/>
    <mergeCell ref="AO38:AQ38"/>
    <mergeCell ref="AS38:AT38"/>
    <mergeCell ref="AU42:AV42"/>
    <mergeCell ref="AO43:AP43"/>
    <mergeCell ref="AS45:AT45"/>
    <mergeCell ref="B56:C56"/>
    <mergeCell ref="AS56:AT56"/>
    <mergeCell ref="AS47:AT47"/>
    <mergeCell ref="B49:C49"/>
    <mergeCell ref="R49:T49"/>
    <mergeCell ref="B50:C50"/>
    <mergeCell ref="W50:X50"/>
    <mergeCell ref="B51:C51"/>
    <mergeCell ref="W51:X51"/>
    <mergeCell ref="B46:C46"/>
    <mergeCell ref="AS46:AT46"/>
    <mergeCell ref="J42:K42"/>
    <mergeCell ref="N42:O42"/>
    <mergeCell ref="AS64:AV64"/>
    <mergeCell ref="AO76:AQ76"/>
    <mergeCell ref="AU76:AV76"/>
    <mergeCell ref="AU51:AV51"/>
    <mergeCell ref="AS54:AT54"/>
    <mergeCell ref="AO55:AP55"/>
    <mergeCell ref="AS55:AT55"/>
    <mergeCell ref="B88:C88"/>
    <mergeCell ref="G57:I57"/>
    <mergeCell ref="N57:P57"/>
    <mergeCell ref="AO61:AP61"/>
    <mergeCell ref="AO64:AR64"/>
    <mergeCell ref="AT80:AU80"/>
    <mergeCell ref="AT81:AU81"/>
    <mergeCell ref="AT82:AU82"/>
    <mergeCell ref="B85:E85"/>
    <mergeCell ref="G85:O85"/>
    <mergeCell ref="B90:G90"/>
    <mergeCell ref="B92:AK92"/>
    <mergeCell ref="B94:AK94"/>
    <mergeCell ref="B98:G98"/>
    <mergeCell ref="B105:C105"/>
    <mergeCell ref="G105:N105"/>
    <mergeCell ref="B131:AK131"/>
    <mergeCell ref="B132:AK132"/>
    <mergeCell ref="B133:AK133"/>
    <mergeCell ref="B134:AK134"/>
    <mergeCell ref="B110:D110"/>
    <mergeCell ref="B117:C117"/>
    <mergeCell ref="B119:G119"/>
    <mergeCell ref="B128:G128"/>
    <mergeCell ref="B130:AK130"/>
  </mergeCells>
  <conditionalFormatting sqref="AD11:BI11 AD16:BI16 AD24:BI24 AD29:BI29">
    <cfRule type="cellIs" dxfId="5" priority="1" operator="notEqual">
      <formula>0</formula>
    </cfRule>
  </conditionalFormatting>
  <pageMargins left="0.7" right="0.7" top="0.75" bottom="0.75" header="0.3" footer="0.3"/>
  <pageSetup paperSize="9" orientation="portrait" r:id="rId1"/>
  <drawing r:id="rId2"/>
  <legacyDrawing r:id="rId3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71C8F0-D23F-43A7-BCC4-F4DFBE565A7E}">
  <dimension ref="A1:CB128"/>
  <sheetViews>
    <sheetView zoomScaleNormal="100" workbookViewId="0">
      <selection activeCell="D14" sqref="D14"/>
    </sheetView>
  </sheetViews>
  <sheetFormatPr baseColWidth="10" defaultColWidth="11.7109375" defaultRowHeight="15" x14ac:dyDescent="0.25"/>
  <cols>
    <col min="1" max="1" width="11.7109375" style="5"/>
    <col min="2" max="2" width="14.140625" style="5" bestFit="1" customWidth="1"/>
    <col min="3" max="3" width="12.85546875" style="5" bestFit="1" customWidth="1"/>
    <col min="4" max="16384" width="11.7109375" style="5"/>
  </cols>
  <sheetData>
    <row r="1" spans="1:80" x14ac:dyDescent="0.25">
      <c r="A1" s="1"/>
      <c r="B1" s="1"/>
      <c r="C1" s="1"/>
      <c r="D1" s="1"/>
      <c r="E1" s="1"/>
      <c r="F1" s="1"/>
      <c r="G1" s="1"/>
      <c r="H1" s="1"/>
      <c r="I1" s="2"/>
      <c r="J1" s="2"/>
      <c r="K1" s="2"/>
      <c r="L1" s="2"/>
      <c r="M1" s="2"/>
      <c r="N1" s="2"/>
      <c r="O1" s="2"/>
      <c r="P1" s="2"/>
      <c r="Q1" s="3"/>
      <c r="R1" s="3"/>
      <c r="S1" s="3"/>
      <c r="T1" s="3"/>
      <c r="U1" s="3"/>
      <c r="V1" s="3"/>
      <c r="W1" s="3"/>
      <c r="X1" s="3"/>
      <c r="Y1" s="3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</row>
    <row r="2" spans="1:80" ht="15.75" thickBot="1" x14ac:dyDescent="0.3">
      <c r="A2" s="1"/>
      <c r="B2" s="1"/>
      <c r="C2" s="1"/>
      <c r="D2" s="1"/>
      <c r="E2" s="1"/>
      <c r="F2" s="1"/>
      <c r="G2" s="1"/>
      <c r="H2" s="1"/>
      <c r="I2" s="2"/>
      <c r="J2" s="2"/>
      <c r="K2" s="2"/>
      <c r="L2" s="2"/>
      <c r="M2" s="2"/>
      <c r="N2" s="2"/>
      <c r="O2" s="2"/>
      <c r="P2" s="2"/>
      <c r="Q2" s="3"/>
      <c r="R2" s="3"/>
      <c r="S2" s="3"/>
      <c r="T2" s="3"/>
      <c r="U2" s="3"/>
      <c r="V2" s="3"/>
      <c r="W2" s="3"/>
      <c r="X2" s="3"/>
      <c r="Y2" s="3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</row>
    <row r="3" spans="1:80" ht="15.75" thickBot="1" x14ac:dyDescent="0.3">
      <c r="A3" s="1"/>
      <c r="B3" s="129" t="s">
        <v>0</v>
      </c>
      <c r="C3" s="130"/>
      <c r="D3" s="1"/>
      <c r="E3" s="1"/>
      <c r="F3" s="1"/>
      <c r="G3" s="1"/>
      <c r="H3" s="1"/>
      <c r="I3" s="2"/>
      <c r="J3" s="129" t="s">
        <v>18</v>
      </c>
      <c r="K3" s="130"/>
      <c r="L3" s="2"/>
      <c r="M3" s="2"/>
      <c r="N3" s="2"/>
      <c r="O3" s="2"/>
      <c r="P3" s="2"/>
      <c r="Q3" s="3"/>
      <c r="R3" s="129" t="s">
        <v>32</v>
      </c>
      <c r="S3" s="130"/>
      <c r="T3" s="3"/>
      <c r="U3" s="3"/>
      <c r="V3" s="3"/>
      <c r="W3" s="3"/>
      <c r="X3" s="3"/>
      <c r="Y3" s="3"/>
      <c r="Z3" s="4"/>
      <c r="AA3" s="129" t="s">
        <v>47</v>
      </c>
      <c r="AB3" s="130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</row>
    <row r="4" spans="1:80" x14ac:dyDescent="0.25">
      <c r="A4" s="1"/>
      <c r="B4" s="1"/>
      <c r="C4" s="1"/>
      <c r="D4" s="1"/>
      <c r="E4" s="1"/>
      <c r="F4" s="1"/>
      <c r="G4" s="1"/>
      <c r="H4" s="1"/>
      <c r="I4" s="2"/>
      <c r="J4" s="2"/>
      <c r="K4" s="2"/>
      <c r="L4" s="2"/>
      <c r="M4" s="2"/>
      <c r="N4" s="2"/>
      <c r="O4" s="2"/>
      <c r="P4" s="2"/>
      <c r="Q4" s="3"/>
      <c r="R4" s="3"/>
      <c r="S4" s="3"/>
      <c r="T4" s="3"/>
      <c r="U4" s="3"/>
      <c r="V4" s="3"/>
      <c r="W4" s="3"/>
      <c r="X4" s="3"/>
      <c r="Y4" s="3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</row>
    <row r="5" spans="1:80" ht="15.75" thickBot="1" x14ac:dyDescent="0.3">
      <c r="A5" s="1"/>
      <c r="B5" s="1"/>
      <c r="C5" s="1"/>
      <c r="D5" s="1"/>
      <c r="E5" s="1"/>
      <c r="F5" s="1"/>
      <c r="G5" s="1"/>
      <c r="H5" s="1"/>
      <c r="I5" s="2"/>
      <c r="J5" s="2"/>
      <c r="K5" s="2"/>
      <c r="L5" s="2"/>
      <c r="M5" s="2"/>
      <c r="N5" s="2"/>
      <c r="O5" s="2"/>
      <c r="P5" s="2"/>
      <c r="Q5" s="3"/>
      <c r="R5" s="3"/>
      <c r="S5" s="3"/>
      <c r="T5" s="3"/>
      <c r="U5" s="3"/>
      <c r="V5" s="3"/>
      <c r="W5" s="3"/>
      <c r="X5" s="3"/>
      <c r="Y5" s="3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</row>
    <row r="6" spans="1:80" ht="15.75" thickBot="1" x14ac:dyDescent="0.3">
      <c r="A6" s="1"/>
      <c r="B6" s="6" t="s">
        <v>1</v>
      </c>
      <c r="C6" s="126" t="s">
        <v>2</v>
      </c>
      <c r="D6" s="127"/>
      <c r="E6" s="1"/>
      <c r="F6" s="1"/>
      <c r="G6" s="1"/>
      <c r="H6" s="1"/>
      <c r="I6" s="2"/>
      <c r="J6" s="6" t="s">
        <v>1</v>
      </c>
      <c r="K6" s="126" t="s">
        <v>19</v>
      </c>
      <c r="L6" s="127"/>
      <c r="M6" s="2"/>
      <c r="N6" s="2"/>
      <c r="O6" s="2"/>
      <c r="P6" s="2"/>
      <c r="Q6" s="3"/>
      <c r="R6" s="6" t="s">
        <v>1</v>
      </c>
      <c r="S6" s="126" t="s">
        <v>33</v>
      </c>
      <c r="T6" s="127"/>
      <c r="U6" s="3"/>
      <c r="V6" s="132" t="s">
        <v>40</v>
      </c>
      <c r="W6" s="134"/>
      <c r="X6" s="3"/>
      <c r="Y6" s="3"/>
      <c r="Z6" s="4"/>
      <c r="AA6" s="6" t="s">
        <v>1</v>
      </c>
      <c r="AB6" s="126" t="s">
        <v>48</v>
      </c>
      <c r="AC6" s="131"/>
      <c r="AD6" s="127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</row>
    <row r="7" spans="1:80" x14ac:dyDescent="0.25">
      <c r="A7" s="1"/>
      <c r="B7" s="1"/>
      <c r="C7" s="1"/>
      <c r="D7" s="1"/>
      <c r="E7" s="1"/>
      <c r="F7" s="1"/>
      <c r="G7" s="1"/>
      <c r="H7" s="1"/>
      <c r="I7" s="2"/>
      <c r="J7" s="2"/>
      <c r="K7" s="2"/>
      <c r="L7" s="2"/>
      <c r="M7" s="2"/>
      <c r="N7" s="2"/>
      <c r="O7" s="2"/>
      <c r="P7" s="2"/>
      <c r="Q7" s="3"/>
      <c r="R7" s="3"/>
      <c r="S7" s="3"/>
      <c r="T7" s="3"/>
      <c r="U7" s="3"/>
      <c r="V7" s="3"/>
      <c r="W7" s="3"/>
      <c r="X7" s="3"/>
      <c r="Y7" s="3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</row>
    <row r="8" spans="1:80" x14ac:dyDescent="0.25">
      <c r="A8" s="1"/>
      <c r="B8" s="1"/>
      <c r="C8" s="7" t="s">
        <v>10</v>
      </c>
      <c r="D8" s="1"/>
      <c r="E8" s="8" t="s">
        <v>13</v>
      </c>
      <c r="F8" s="9" t="s">
        <v>11</v>
      </c>
      <c r="G8" s="1"/>
      <c r="H8" s="1"/>
      <c r="I8" s="2"/>
      <c r="J8" s="2"/>
      <c r="K8" s="7" t="s">
        <v>10</v>
      </c>
      <c r="L8" s="2"/>
      <c r="M8" s="8" t="s">
        <v>13</v>
      </c>
      <c r="N8" s="9" t="s">
        <v>11</v>
      </c>
      <c r="O8" s="2"/>
      <c r="P8" s="2"/>
      <c r="Q8" s="3"/>
      <c r="R8" s="3"/>
      <c r="S8" s="10" t="s">
        <v>35</v>
      </c>
      <c r="T8" s="11" t="s">
        <v>36</v>
      </c>
      <c r="U8" s="8" t="s">
        <v>34</v>
      </c>
      <c r="V8" s="12" t="s">
        <v>37</v>
      </c>
      <c r="W8" s="13" t="s">
        <v>38</v>
      </c>
      <c r="X8" s="14" t="s">
        <v>39</v>
      </c>
      <c r="Y8" s="3"/>
      <c r="Z8" s="4"/>
      <c r="AA8" s="4"/>
      <c r="AB8" s="4"/>
      <c r="AC8" s="4"/>
      <c r="AD8" s="39">
        <v>1</v>
      </c>
      <c r="AE8" s="39">
        <v>2</v>
      </c>
      <c r="AF8" s="39">
        <v>3</v>
      </c>
      <c r="AG8" s="39">
        <v>4</v>
      </c>
      <c r="AH8" s="39">
        <v>5</v>
      </c>
      <c r="AI8" s="39">
        <v>6</v>
      </c>
      <c r="AJ8" s="39">
        <v>7</v>
      </c>
      <c r="AK8" s="39">
        <v>8</v>
      </c>
      <c r="AL8" s="39">
        <v>9</v>
      </c>
      <c r="AM8" s="39">
        <v>10</v>
      </c>
      <c r="AN8" s="39">
        <v>11</v>
      </c>
      <c r="AO8" s="39">
        <v>12</v>
      </c>
      <c r="AP8" s="39">
        <v>13</v>
      </c>
      <c r="AQ8" s="39">
        <v>14</v>
      </c>
      <c r="AR8" s="39">
        <v>15</v>
      </c>
      <c r="AS8" s="39">
        <v>16</v>
      </c>
      <c r="AT8" s="39">
        <v>17</v>
      </c>
      <c r="AU8" s="39">
        <v>18</v>
      </c>
      <c r="AV8" s="39">
        <v>19</v>
      </c>
      <c r="AW8" s="39">
        <v>20</v>
      </c>
      <c r="AX8" s="39">
        <v>21</v>
      </c>
      <c r="AY8" s="39">
        <v>22</v>
      </c>
      <c r="AZ8" s="39">
        <v>23</v>
      </c>
      <c r="BA8" s="39">
        <v>24</v>
      </c>
      <c r="BB8" s="39">
        <v>25</v>
      </c>
      <c r="BC8" s="39">
        <v>26</v>
      </c>
      <c r="BD8" s="39">
        <v>27</v>
      </c>
      <c r="BE8" s="39">
        <v>28</v>
      </c>
      <c r="BF8" s="39">
        <v>29</v>
      </c>
      <c r="BG8" s="39">
        <v>30</v>
      </c>
      <c r="BH8" s="39">
        <v>31</v>
      </c>
      <c r="BI8" s="39">
        <v>32</v>
      </c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</row>
    <row r="9" spans="1:80" x14ac:dyDescent="0.25">
      <c r="A9" s="1"/>
      <c r="B9" s="20" t="s">
        <v>3</v>
      </c>
      <c r="C9" s="52">
        <v>3.2663000000000002</v>
      </c>
      <c r="D9" s="6" t="s">
        <v>12</v>
      </c>
      <c r="E9" s="15">
        <f t="shared" ref="E9:E15" si="0">C9/F9</f>
        <v>0.95951940307276518</v>
      </c>
      <c r="F9" s="53">
        <v>3.4041000000000001</v>
      </c>
      <c r="G9" s="39" t="s">
        <v>12</v>
      </c>
      <c r="H9" s="1"/>
      <c r="I9" s="2"/>
      <c r="J9" s="20" t="s">
        <v>3</v>
      </c>
      <c r="K9" s="54">
        <v>0.61299999999999999</v>
      </c>
      <c r="L9" s="6" t="s">
        <v>12</v>
      </c>
      <c r="M9" s="15">
        <f>K9/N9</f>
        <v>0.77398989898989889</v>
      </c>
      <c r="N9" s="55">
        <v>0.79200000000000004</v>
      </c>
      <c r="O9" s="39" t="s">
        <v>12</v>
      </c>
      <c r="P9" s="2"/>
      <c r="Q9" s="3"/>
      <c r="R9" s="20" t="s">
        <v>3</v>
      </c>
      <c r="S9" s="56">
        <v>253</v>
      </c>
      <c r="T9" s="57">
        <v>0.7</v>
      </c>
      <c r="U9" s="56">
        <v>373</v>
      </c>
      <c r="V9" s="57">
        <v>1.1759999999999999</v>
      </c>
      <c r="W9" s="56">
        <v>673</v>
      </c>
      <c r="X9" s="57">
        <v>0.7</v>
      </c>
      <c r="Y9" s="3"/>
      <c r="Z9" s="4"/>
      <c r="AA9" s="16" t="s">
        <v>10</v>
      </c>
      <c r="AB9" s="132" t="s">
        <v>26</v>
      </c>
      <c r="AC9" s="134"/>
      <c r="AD9" s="57">
        <v>0.998</v>
      </c>
      <c r="AE9" s="57">
        <v>1</v>
      </c>
      <c r="AF9" s="57">
        <v>0.998</v>
      </c>
      <c r="AG9" s="57">
        <v>0.996</v>
      </c>
      <c r="AH9" s="57">
        <v>0.99</v>
      </c>
      <c r="AI9" s="57">
        <v>0.98599999999999999</v>
      </c>
      <c r="AJ9" s="57">
        <v>0.98199999999999998</v>
      </c>
      <c r="AK9" s="57">
        <v>0.98170000000000002</v>
      </c>
      <c r="AL9" s="57">
        <v>0.98140000000000005</v>
      </c>
      <c r="AM9" s="57">
        <v>0.98109999999999997</v>
      </c>
      <c r="AN9" s="57">
        <v>0.98080000000000001</v>
      </c>
      <c r="AO9" s="57">
        <v>0.98050000000000004</v>
      </c>
      <c r="AP9" s="57">
        <v>0.98019999999999996</v>
      </c>
      <c r="AQ9" s="57">
        <v>0.97989999999999999</v>
      </c>
      <c r="AR9" s="57">
        <v>0.97960000000000003</v>
      </c>
      <c r="AS9" s="57">
        <v>0.97929999999999995</v>
      </c>
      <c r="AT9" s="57">
        <v>0.97899999999999998</v>
      </c>
      <c r="AU9" s="57">
        <v>0.97870000000000001</v>
      </c>
      <c r="AV9" s="57">
        <v>0.97840000000000005</v>
      </c>
      <c r="AW9" s="57">
        <v>0.97809999999999997</v>
      </c>
      <c r="AX9" s="57">
        <v>0.9778</v>
      </c>
      <c r="AY9" s="57">
        <v>0.97750000000000004</v>
      </c>
      <c r="AZ9" s="57">
        <v>0.97719999999999996</v>
      </c>
      <c r="BA9" s="57">
        <v>0.97689999999999999</v>
      </c>
      <c r="BB9" s="57">
        <v>0.97660000000000002</v>
      </c>
      <c r="BC9" s="57">
        <v>0.97</v>
      </c>
      <c r="BD9" s="57">
        <v>0.96499999999999997</v>
      </c>
      <c r="BE9" s="57">
        <v>0.95</v>
      </c>
      <c r="BF9" s="57">
        <v>0.93</v>
      </c>
      <c r="BG9" s="57">
        <v>0.9</v>
      </c>
      <c r="BH9" s="57">
        <v>0.86</v>
      </c>
      <c r="BI9" s="57">
        <v>0.8</v>
      </c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</row>
    <row r="10" spans="1:80" x14ac:dyDescent="0.25">
      <c r="A10" s="1"/>
      <c r="B10" s="20" t="s">
        <v>4</v>
      </c>
      <c r="C10" s="52">
        <v>3.3780000000000001</v>
      </c>
      <c r="D10" s="17">
        <f>C10/C9-1</f>
        <v>3.4197716070171191E-2</v>
      </c>
      <c r="E10" s="15">
        <f t="shared" si="0"/>
        <v>0.95952279505752025</v>
      </c>
      <c r="F10" s="53">
        <v>3.5205000000000002</v>
      </c>
      <c r="G10" s="18">
        <f>F10/F9-1</f>
        <v>3.4194060103992285E-2</v>
      </c>
      <c r="H10" s="1"/>
      <c r="I10" s="2"/>
      <c r="J10" s="20" t="s">
        <v>4</v>
      </c>
      <c r="K10" s="54">
        <v>0.68</v>
      </c>
      <c r="L10" s="17">
        <f>K10/K9-1</f>
        <v>0.10929853181076687</v>
      </c>
      <c r="M10" s="15">
        <f t="shared" ref="M10:M15" si="1">K10/N10</f>
        <v>0.80952380952380965</v>
      </c>
      <c r="N10" s="55">
        <v>0.84</v>
      </c>
      <c r="O10" s="18">
        <f>N10/N9-1</f>
        <v>6.0606060606060552E-2</v>
      </c>
      <c r="P10" s="2"/>
      <c r="Q10" s="3"/>
      <c r="R10" s="20" t="s">
        <v>4</v>
      </c>
      <c r="S10" s="56">
        <v>251</v>
      </c>
      <c r="T10" s="57">
        <v>0.7</v>
      </c>
      <c r="U10" s="56">
        <v>371</v>
      </c>
      <c r="V10" s="57">
        <v>1.1759999999999999</v>
      </c>
      <c r="W10" s="56">
        <v>671</v>
      </c>
      <c r="X10" s="57">
        <v>0.7</v>
      </c>
      <c r="Y10" s="3"/>
      <c r="Z10" s="4"/>
      <c r="AA10" s="19" t="s">
        <v>11</v>
      </c>
      <c r="AB10" s="132" t="s">
        <v>26</v>
      </c>
      <c r="AC10" s="134"/>
      <c r="AD10" s="57">
        <v>0.998</v>
      </c>
      <c r="AE10" s="57">
        <v>1</v>
      </c>
      <c r="AF10" s="57">
        <v>0.998</v>
      </c>
      <c r="AG10" s="57">
        <v>0.996</v>
      </c>
      <c r="AH10" s="57">
        <v>0.99</v>
      </c>
      <c r="AI10" s="57">
        <v>0.98599999999999999</v>
      </c>
      <c r="AJ10" s="57">
        <v>0.98199999999999998</v>
      </c>
      <c r="AK10" s="57">
        <v>0.98170000000000002</v>
      </c>
      <c r="AL10" s="57">
        <v>0.98140000000000005</v>
      </c>
      <c r="AM10" s="57">
        <v>0.98109999999999997</v>
      </c>
      <c r="AN10" s="57">
        <v>0.98080000000000001</v>
      </c>
      <c r="AO10" s="57">
        <v>0.98050000000000004</v>
      </c>
      <c r="AP10" s="57">
        <v>0.98019999999999996</v>
      </c>
      <c r="AQ10" s="57">
        <v>0.97989999999999999</v>
      </c>
      <c r="AR10" s="57">
        <v>0.97960000000000003</v>
      </c>
      <c r="AS10" s="57">
        <v>0.97929999999999995</v>
      </c>
      <c r="AT10" s="57">
        <v>0.97899999999999998</v>
      </c>
      <c r="AU10" s="57">
        <v>0.97870000000000001</v>
      </c>
      <c r="AV10" s="57">
        <v>0.97840000000000005</v>
      </c>
      <c r="AW10" s="57">
        <v>0.97809999999999997</v>
      </c>
      <c r="AX10" s="57">
        <v>0.9778</v>
      </c>
      <c r="AY10" s="57">
        <v>0.97750000000000004</v>
      </c>
      <c r="AZ10" s="57">
        <v>0.97719999999999996</v>
      </c>
      <c r="BA10" s="57">
        <v>0.97689999999999999</v>
      </c>
      <c r="BB10" s="57">
        <v>0.97660000000000002</v>
      </c>
      <c r="BC10" s="57">
        <v>0.97</v>
      </c>
      <c r="BD10" s="57">
        <v>0.96499999999999997</v>
      </c>
      <c r="BE10" s="57">
        <v>0.95</v>
      </c>
      <c r="BF10" s="57">
        <v>0.93</v>
      </c>
      <c r="BG10" s="57">
        <v>0.9</v>
      </c>
      <c r="BH10" s="57">
        <v>0.87</v>
      </c>
      <c r="BI10" s="57">
        <v>0.84</v>
      </c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</row>
    <row r="11" spans="1:80" x14ac:dyDescent="0.25">
      <c r="A11" s="1"/>
      <c r="B11" s="20" t="s">
        <v>5</v>
      </c>
      <c r="C11" s="52">
        <v>3.4935999999999998</v>
      </c>
      <c r="D11" s="17">
        <f>C11/C10-1</f>
        <v>3.4221432800473517E-2</v>
      </c>
      <c r="E11" s="15">
        <f t="shared" si="0"/>
        <v>0.95954297014474443</v>
      </c>
      <c r="F11" s="53">
        <v>3.6408999999999998</v>
      </c>
      <c r="G11" s="18">
        <f>F11/F10-1</f>
        <v>3.4199687544382851E-2</v>
      </c>
      <c r="H11" s="1"/>
      <c r="I11" s="2"/>
      <c r="J11" s="20" t="s">
        <v>5</v>
      </c>
      <c r="K11" s="54">
        <v>0.755</v>
      </c>
      <c r="L11" s="17">
        <f t="shared" ref="L11:L13" si="2">K11/K10-1</f>
        <v>0.11029411764705865</v>
      </c>
      <c r="M11" s="15">
        <f t="shared" si="1"/>
        <v>0.848314606741573</v>
      </c>
      <c r="N11" s="55">
        <v>0.89</v>
      </c>
      <c r="O11" s="18">
        <f t="shared" ref="O11:O13" si="3">N11/N10-1</f>
        <v>5.9523809523809534E-2</v>
      </c>
      <c r="P11" s="2"/>
      <c r="Q11" s="3"/>
      <c r="R11" s="20" t="s">
        <v>5</v>
      </c>
      <c r="S11" s="56">
        <v>249</v>
      </c>
      <c r="T11" s="57">
        <v>0.7</v>
      </c>
      <c r="U11" s="56">
        <v>369</v>
      </c>
      <c r="V11" s="57">
        <v>1.1759999999999999</v>
      </c>
      <c r="W11" s="56">
        <v>669</v>
      </c>
      <c r="X11" s="57">
        <v>0.7</v>
      </c>
      <c r="Y11" s="3"/>
      <c r="Z11" s="4"/>
      <c r="AA11" s="135" t="s">
        <v>49</v>
      </c>
      <c r="AB11" s="135"/>
      <c r="AC11" s="135"/>
      <c r="AD11" s="21">
        <f>AD9-AD10</f>
        <v>0</v>
      </c>
      <c r="AE11" s="21">
        <f t="shared" ref="AE11:BI11" si="4">AE9-AE10</f>
        <v>0</v>
      </c>
      <c r="AF11" s="21">
        <f t="shared" si="4"/>
        <v>0</v>
      </c>
      <c r="AG11" s="21">
        <f t="shared" si="4"/>
        <v>0</v>
      </c>
      <c r="AH11" s="21">
        <f t="shared" si="4"/>
        <v>0</v>
      </c>
      <c r="AI11" s="21">
        <f t="shared" si="4"/>
        <v>0</v>
      </c>
      <c r="AJ11" s="21">
        <f t="shared" si="4"/>
        <v>0</v>
      </c>
      <c r="AK11" s="21">
        <f t="shared" si="4"/>
        <v>0</v>
      </c>
      <c r="AL11" s="21">
        <f t="shared" si="4"/>
        <v>0</v>
      </c>
      <c r="AM11" s="21">
        <f t="shared" si="4"/>
        <v>0</v>
      </c>
      <c r="AN11" s="21">
        <f t="shared" si="4"/>
        <v>0</v>
      </c>
      <c r="AO11" s="21">
        <f t="shared" si="4"/>
        <v>0</v>
      </c>
      <c r="AP11" s="21">
        <f t="shared" si="4"/>
        <v>0</v>
      </c>
      <c r="AQ11" s="21">
        <f t="shared" si="4"/>
        <v>0</v>
      </c>
      <c r="AR11" s="21">
        <f t="shared" si="4"/>
        <v>0</v>
      </c>
      <c r="AS11" s="21">
        <f t="shared" si="4"/>
        <v>0</v>
      </c>
      <c r="AT11" s="21">
        <f t="shared" si="4"/>
        <v>0</v>
      </c>
      <c r="AU11" s="21">
        <f t="shared" si="4"/>
        <v>0</v>
      </c>
      <c r="AV11" s="21">
        <f t="shared" si="4"/>
        <v>0</v>
      </c>
      <c r="AW11" s="21">
        <f t="shared" si="4"/>
        <v>0</v>
      </c>
      <c r="AX11" s="21">
        <f t="shared" si="4"/>
        <v>0</v>
      </c>
      <c r="AY11" s="21">
        <f t="shared" si="4"/>
        <v>0</v>
      </c>
      <c r="AZ11" s="21">
        <f t="shared" si="4"/>
        <v>0</v>
      </c>
      <c r="BA11" s="21">
        <f t="shared" si="4"/>
        <v>0</v>
      </c>
      <c r="BB11" s="21">
        <f t="shared" si="4"/>
        <v>0</v>
      </c>
      <c r="BC11" s="21">
        <f t="shared" si="4"/>
        <v>0</v>
      </c>
      <c r="BD11" s="21">
        <f t="shared" si="4"/>
        <v>0</v>
      </c>
      <c r="BE11" s="21">
        <f t="shared" si="4"/>
        <v>0</v>
      </c>
      <c r="BF11" s="21">
        <f t="shared" si="4"/>
        <v>0</v>
      </c>
      <c r="BG11" s="21">
        <f t="shared" si="4"/>
        <v>0</v>
      </c>
      <c r="BH11" s="21">
        <f t="shared" si="4"/>
        <v>-1.0000000000000009E-2</v>
      </c>
      <c r="BI11" s="21">
        <f t="shared" si="4"/>
        <v>-3.9999999999999925E-2</v>
      </c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</row>
    <row r="12" spans="1:80" x14ac:dyDescent="0.25">
      <c r="A12" s="1"/>
      <c r="B12" s="20" t="s">
        <v>6</v>
      </c>
      <c r="C12" s="52">
        <v>3.613</v>
      </c>
      <c r="D12" s="17">
        <f>C12/C11-1</f>
        <v>3.4176780398442963E-2</v>
      </c>
      <c r="E12" s="15">
        <f t="shared" si="0"/>
        <v>0.95952621235459712</v>
      </c>
      <c r="F12" s="53">
        <v>3.7654000000000001</v>
      </c>
      <c r="G12" s="18">
        <f>F12/F11-1</f>
        <v>3.4194841934686471E-2</v>
      </c>
      <c r="H12" s="1"/>
      <c r="I12" s="2"/>
      <c r="J12" s="20" t="s">
        <v>6</v>
      </c>
      <c r="K12" s="54">
        <v>0.83799999999999997</v>
      </c>
      <c r="L12" s="17">
        <f t="shared" si="2"/>
        <v>0.10993377483443711</v>
      </c>
      <c r="M12" s="15">
        <f t="shared" si="1"/>
        <v>0.88865323435843058</v>
      </c>
      <c r="N12" s="55">
        <v>0.94299999999999995</v>
      </c>
      <c r="O12" s="18">
        <f t="shared" si="3"/>
        <v>5.9550561797752755E-2</v>
      </c>
      <c r="P12" s="2"/>
      <c r="Q12" s="3"/>
      <c r="R12" s="20" t="s">
        <v>6</v>
      </c>
      <c r="S12" s="56">
        <v>247</v>
      </c>
      <c r="T12" s="57">
        <v>0.7</v>
      </c>
      <c r="U12" s="56">
        <v>367</v>
      </c>
      <c r="V12" s="57">
        <v>1.1759999999999999</v>
      </c>
      <c r="W12" s="56">
        <v>667</v>
      </c>
      <c r="X12" s="57">
        <v>0.7</v>
      </c>
      <c r="Y12" s="3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</row>
    <row r="13" spans="1:80" x14ac:dyDescent="0.25">
      <c r="A13" s="1"/>
      <c r="B13" s="20" t="s">
        <v>7</v>
      </c>
      <c r="C13" s="52">
        <v>3.7366000000000001</v>
      </c>
      <c r="D13" s="17">
        <f>C13/C12-1</f>
        <v>3.4209797951840537E-2</v>
      </c>
      <c r="E13" s="15">
        <f t="shared" si="0"/>
        <v>0.9595295567767449</v>
      </c>
      <c r="F13" s="53">
        <v>3.8942000000000001</v>
      </c>
      <c r="G13" s="18">
        <f>F13/F12-1</f>
        <v>3.4206193233122573E-2</v>
      </c>
      <c r="H13" s="1"/>
      <c r="I13" s="2"/>
      <c r="J13" s="20" t="s">
        <v>7</v>
      </c>
      <c r="K13" s="54">
        <v>0.93</v>
      </c>
      <c r="L13" s="17">
        <f t="shared" si="2"/>
        <v>0.10978520286396187</v>
      </c>
      <c r="M13" s="15">
        <f t="shared" si="1"/>
        <v>0.93</v>
      </c>
      <c r="N13" s="55">
        <v>1</v>
      </c>
      <c r="O13" s="18">
        <f t="shared" si="3"/>
        <v>6.0445387062566303E-2</v>
      </c>
      <c r="P13" s="2"/>
      <c r="Q13" s="3"/>
      <c r="R13" s="20" t="s">
        <v>7</v>
      </c>
      <c r="S13" s="56">
        <v>245</v>
      </c>
      <c r="T13" s="57">
        <v>0.7</v>
      </c>
      <c r="U13" s="56">
        <v>365</v>
      </c>
      <c r="V13" s="57">
        <v>1.1759999999999999</v>
      </c>
      <c r="W13" s="56">
        <v>665</v>
      </c>
      <c r="X13" s="57">
        <v>0.7</v>
      </c>
      <c r="Y13" s="3"/>
      <c r="Z13" s="4"/>
      <c r="AA13" s="4"/>
      <c r="AB13" s="4"/>
      <c r="AC13" s="4"/>
      <c r="AD13" s="39">
        <v>1</v>
      </c>
      <c r="AE13" s="39">
        <v>2</v>
      </c>
      <c r="AF13" s="39">
        <v>3</v>
      </c>
      <c r="AG13" s="39">
        <v>4</v>
      </c>
      <c r="AH13" s="39">
        <v>5</v>
      </c>
      <c r="AI13" s="39">
        <v>6</v>
      </c>
      <c r="AJ13" s="39">
        <v>7</v>
      </c>
      <c r="AK13" s="39">
        <v>8</v>
      </c>
      <c r="AL13" s="39">
        <v>9</v>
      </c>
      <c r="AM13" s="39">
        <v>10</v>
      </c>
      <c r="AN13" s="39">
        <v>11</v>
      </c>
      <c r="AO13" s="39">
        <v>12</v>
      </c>
      <c r="AP13" s="39">
        <v>13</v>
      </c>
      <c r="AQ13" s="39">
        <v>14</v>
      </c>
      <c r="AR13" s="39">
        <v>15</v>
      </c>
      <c r="AS13" s="39">
        <v>16</v>
      </c>
      <c r="AT13" s="39">
        <v>17</v>
      </c>
      <c r="AU13" s="39">
        <v>18</v>
      </c>
      <c r="AV13" s="39">
        <v>19</v>
      </c>
      <c r="AW13" s="39">
        <v>20</v>
      </c>
      <c r="AX13" s="39">
        <v>21</v>
      </c>
      <c r="AY13" s="39">
        <v>22</v>
      </c>
      <c r="AZ13" s="39">
        <v>23</v>
      </c>
      <c r="BA13" s="39">
        <v>24</v>
      </c>
      <c r="BB13" s="39">
        <v>25</v>
      </c>
      <c r="BC13" s="39">
        <v>26</v>
      </c>
      <c r="BD13" s="39">
        <v>27</v>
      </c>
      <c r="BE13" s="39">
        <v>28</v>
      </c>
      <c r="BF13" s="39">
        <v>29</v>
      </c>
      <c r="BG13" s="39">
        <v>30</v>
      </c>
      <c r="BH13" s="39">
        <v>31</v>
      </c>
      <c r="BI13" s="39">
        <v>32</v>
      </c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</row>
    <row r="14" spans="1:80" x14ac:dyDescent="0.25">
      <c r="A14" s="1"/>
      <c r="B14" s="31" t="s">
        <v>9</v>
      </c>
      <c r="C14" s="52">
        <v>3.1166999999999998</v>
      </c>
      <c r="D14" s="17">
        <f>C14/C9-1</f>
        <v>-4.5801059302574942E-2</v>
      </c>
      <c r="E14" s="15">
        <f t="shared" si="0"/>
        <v>0.95951603965273058</v>
      </c>
      <c r="F14" s="53">
        <v>3.2482000000000002</v>
      </c>
      <c r="G14" s="18">
        <f>F14/F9-1</f>
        <v>-4.5797714520725008E-2</v>
      </c>
      <c r="H14" s="1"/>
      <c r="I14" s="2"/>
      <c r="J14" s="31" t="s">
        <v>9</v>
      </c>
      <c r="K14" s="54">
        <v>1.2</v>
      </c>
      <c r="L14" s="17">
        <f>K14/K9-1</f>
        <v>0.95758564437194127</v>
      </c>
      <c r="M14" s="15">
        <f t="shared" si="1"/>
        <v>0.85714285714285721</v>
      </c>
      <c r="N14" s="55">
        <v>1.4</v>
      </c>
      <c r="O14" s="18">
        <f>N14/N9-1</f>
        <v>0.76767676767676751</v>
      </c>
      <c r="P14" s="2"/>
      <c r="Q14" s="3"/>
      <c r="R14" s="31" t="s">
        <v>9</v>
      </c>
      <c r="S14" s="56">
        <v>221</v>
      </c>
      <c r="T14" s="57">
        <v>0.7</v>
      </c>
      <c r="U14" s="56">
        <v>361</v>
      </c>
      <c r="V14" s="57">
        <v>1.1759999999999999</v>
      </c>
      <c r="W14" s="56">
        <v>621</v>
      </c>
      <c r="X14" s="57">
        <v>0.7</v>
      </c>
      <c r="Y14" s="3"/>
      <c r="Z14" s="4"/>
      <c r="AA14" s="16" t="s">
        <v>10</v>
      </c>
      <c r="AB14" s="136" t="s">
        <v>51</v>
      </c>
      <c r="AC14" s="137"/>
      <c r="AD14" s="57">
        <v>1</v>
      </c>
      <c r="AE14" s="57">
        <v>0.999</v>
      </c>
      <c r="AF14" s="57">
        <v>0.998</v>
      </c>
      <c r="AG14" s="57">
        <v>0.996</v>
      </c>
      <c r="AH14" s="57">
        <v>0.99399999999999999</v>
      </c>
      <c r="AI14" s="57">
        <v>0.99199999999999999</v>
      </c>
      <c r="AJ14" s="57">
        <v>0.99</v>
      </c>
      <c r="AK14" s="57">
        <v>0.98799999999999999</v>
      </c>
      <c r="AL14" s="57">
        <v>0.98699999999999999</v>
      </c>
      <c r="AM14" s="57">
        <v>0.98599999999999999</v>
      </c>
      <c r="AN14" s="57">
        <v>0.98499999999999999</v>
      </c>
      <c r="AO14" s="57">
        <v>0.98399999999999999</v>
      </c>
      <c r="AP14" s="57">
        <v>0.98299999999999998</v>
      </c>
      <c r="AQ14" s="57">
        <v>0.98199999999999998</v>
      </c>
      <c r="AR14" s="57">
        <v>0.98099999999999998</v>
      </c>
      <c r="AS14" s="57">
        <v>0.98</v>
      </c>
      <c r="AT14" s="57">
        <v>0.97899999999999998</v>
      </c>
      <c r="AU14" s="57">
        <v>0.97799999999999998</v>
      </c>
      <c r="AV14" s="57">
        <v>0.97699999999999998</v>
      </c>
      <c r="AW14" s="57">
        <v>0.97599999999999998</v>
      </c>
      <c r="AX14" s="57">
        <v>0.97499999999999998</v>
      </c>
      <c r="AY14" s="57">
        <v>0.97399999999999998</v>
      </c>
      <c r="AZ14" s="57">
        <v>0.97299999999999998</v>
      </c>
      <c r="BA14" s="57">
        <v>0.97199999999999998</v>
      </c>
      <c r="BB14" s="57">
        <v>0.97099999999999997</v>
      </c>
      <c r="BC14" s="57">
        <v>0.97</v>
      </c>
      <c r="BD14" s="57">
        <v>0.96499999999999997</v>
      </c>
      <c r="BE14" s="57">
        <v>0.96</v>
      </c>
      <c r="BF14" s="57">
        <v>0.95</v>
      </c>
      <c r="BG14" s="57">
        <v>0.92</v>
      </c>
      <c r="BH14" s="57">
        <v>0.9</v>
      </c>
      <c r="BI14" s="57">
        <v>0.88</v>
      </c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</row>
    <row r="15" spans="1:80" x14ac:dyDescent="0.25">
      <c r="A15" s="1"/>
      <c r="B15" s="33" t="s">
        <v>8</v>
      </c>
      <c r="C15" s="52">
        <v>3.0230000000000001</v>
      </c>
      <c r="D15" s="17">
        <f>C15/C14-1</f>
        <v>-3.0063849584496372E-2</v>
      </c>
      <c r="E15" s="15">
        <f t="shared" si="0"/>
        <v>0.95953023329630216</v>
      </c>
      <c r="F15" s="53">
        <v>3.1505000000000001</v>
      </c>
      <c r="G15" s="18">
        <f>F15/F14-1</f>
        <v>-3.0078197155347652E-2</v>
      </c>
      <c r="H15" s="1"/>
      <c r="I15" s="2"/>
      <c r="J15" s="33" t="s">
        <v>8</v>
      </c>
      <c r="K15" s="54">
        <v>1.6</v>
      </c>
      <c r="L15" s="17">
        <f t="shared" ref="L15" si="5">K15/K14-1</f>
        <v>0.33333333333333348</v>
      </c>
      <c r="M15" s="15">
        <f t="shared" si="1"/>
        <v>0.8421052631578948</v>
      </c>
      <c r="N15" s="55">
        <v>1.9</v>
      </c>
      <c r="O15" s="18">
        <f t="shared" ref="O15" si="6">N15/N14-1</f>
        <v>0.35714285714285721</v>
      </c>
      <c r="P15" s="2"/>
      <c r="Q15" s="3"/>
      <c r="R15" s="33" t="s">
        <v>8</v>
      </c>
      <c r="S15" s="56">
        <v>213</v>
      </c>
      <c r="T15" s="57">
        <v>0.7</v>
      </c>
      <c r="U15" s="56">
        <v>353</v>
      </c>
      <c r="V15" s="57">
        <v>1.1759999999999999</v>
      </c>
      <c r="W15" s="56">
        <v>613</v>
      </c>
      <c r="X15" s="57">
        <v>0.7</v>
      </c>
      <c r="Y15" s="3"/>
      <c r="Z15" s="4"/>
      <c r="AA15" s="19" t="s">
        <v>11</v>
      </c>
      <c r="AB15" s="136" t="s">
        <v>51</v>
      </c>
      <c r="AC15" s="137"/>
      <c r="AD15" s="57">
        <v>1</v>
      </c>
      <c r="AE15" s="57">
        <v>0.999</v>
      </c>
      <c r="AF15" s="57">
        <v>0.998</v>
      </c>
      <c r="AG15" s="57">
        <v>0.996</v>
      </c>
      <c r="AH15" s="57">
        <v>0.99399999999999999</v>
      </c>
      <c r="AI15" s="57">
        <v>0.99199999999999999</v>
      </c>
      <c r="AJ15" s="57">
        <v>0.99</v>
      </c>
      <c r="AK15" s="57">
        <v>0.98799999999999999</v>
      </c>
      <c r="AL15" s="57">
        <v>0.98699999999999999</v>
      </c>
      <c r="AM15" s="57">
        <v>0.98599999999999999</v>
      </c>
      <c r="AN15" s="57">
        <v>0.98499999999999999</v>
      </c>
      <c r="AO15" s="57">
        <v>0.98399999999999999</v>
      </c>
      <c r="AP15" s="57">
        <v>0.98299999999999998</v>
      </c>
      <c r="AQ15" s="57">
        <v>0.98199999999999998</v>
      </c>
      <c r="AR15" s="57">
        <v>0.98099999999999998</v>
      </c>
      <c r="AS15" s="57">
        <v>0.98</v>
      </c>
      <c r="AT15" s="57">
        <v>0.97899999999999998</v>
      </c>
      <c r="AU15" s="57">
        <v>0.97799999999999998</v>
      </c>
      <c r="AV15" s="57">
        <v>0.97699999999999998</v>
      </c>
      <c r="AW15" s="57">
        <v>0.97599999999999998</v>
      </c>
      <c r="AX15" s="57">
        <v>0.97499999999999998</v>
      </c>
      <c r="AY15" s="57">
        <v>0.97399999999999998</v>
      </c>
      <c r="AZ15" s="57">
        <v>0.97299999999999998</v>
      </c>
      <c r="BA15" s="57">
        <v>0.97199999999999998</v>
      </c>
      <c r="BB15" s="57">
        <v>0.97099999999999997</v>
      </c>
      <c r="BC15" s="57">
        <v>0.97</v>
      </c>
      <c r="BD15" s="57">
        <v>0.96499999999999997</v>
      </c>
      <c r="BE15" s="57">
        <v>0.96</v>
      </c>
      <c r="BF15" s="57">
        <v>0.95</v>
      </c>
      <c r="BG15" s="57">
        <v>0.94</v>
      </c>
      <c r="BH15" s="57">
        <v>0.93</v>
      </c>
      <c r="BI15" s="57">
        <v>0.92</v>
      </c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</row>
    <row r="16" spans="1:80" ht="15.75" thickBot="1" x14ac:dyDescent="0.3">
      <c r="A16" s="1"/>
      <c r="B16" s="1"/>
      <c r="C16" s="1"/>
      <c r="D16" s="1"/>
      <c r="E16" s="1"/>
      <c r="F16" s="1"/>
      <c r="G16" s="1"/>
      <c r="H16" s="1"/>
      <c r="I16" s="2"/>
      <c r="J16" s="2"/>
      <c r="K16" s="2"/>
      <c r="L16" s="2"/>
      <c r="M16" s="2"/>
      <c r="N16" s="2"/>
      <c r="O16" s="2"/>
      <c r="P16" s="2"/>
      <c r="Q16" s="3"/>
      <c r="R16" s="3"/>
      <c r="S16" s="3"/>
      <c r="T16" s="3"/>
      <c r="U16" s="3"/>
      <c r="V16" s="3"/>
      <c r="W16" s="3"/>
      <c r="X16" s="3"/>
      <c r="Y16" s="3"/>
      <c r="Z16" s="4"/>
      <c r="AA16" s="132" t="s">
        <v>49</v>
      </c>
      <c r="AB16" s="133"/>
      <c r="AC16" s="134"/>
      <c r="AD16" s="21">
        <f>AD14-AD15</f>
        <v>0</v>
      </c>
      <c r="AE16" s="21">
        <f t="shared" ref="AE16:BI16" si="7">AE14-AE15</f>
        <v>0</v>
      </c>
      <c r="AF16" s="21">
        <f t="shared" si="7"/>
        <v>0</v>
      </c>
      <c r="AG16" s="21">
        <f t="shared" si="7"/>
        <v>0</v>
      </c>
      <c r="AH16" s="21">
        <f t="shared" si="7"/>
        <v>0</v>
      </c>
      <c r="AI16" s="21">
        <f t="shared" si="7"/>
        <v>0</v>
      </c>
      <c r="AJ16" s="21">
        <f t="shared" si="7"/>
        <v>0</v>
      </c>
      <c r="AK16" s="21">
        <f t="shared" si="7"/>
        <v>0</v>
      </c>
      <c r="AL16" s="21">
        <f t="shared" si="7"/>
        <v>0</v>
      </c>
      <c r="AM16" s="21">
        <f t="shared" si="7"/>
        <v>0</v>
      </c>
      <c r="AN16" s="21">
        <f t="shared" si="7"/>
        <v>0</v>
      </c>
      <c r="AO16" s="21">
        <f t="shared" si="7"/>
        <v>0</v>
      </c>
      <c r="AP16" s="21">
        <f t="shared" si="7"/>
        <v>0</v>
      </c>
      <c r="AQ16" s="21">
        <f t="shared" si="7"/>
        <v>0</v>
      </c>
      <c r="AR16" s="21">
        <f t="shared" si="7"/>
        <v>0</v>
      </c>
      <c r="AS16" s="21">
        <f t="shared" si="7"/>
        <v>0</v>
      </c>
      <c r="AT16" s="21">
        <f t="shared" si="7"/>
        <v>0</v>
      </c>
      <c r="AU16" s="21">
        <f t="shared" si="7"/>
        <v>0</v>
      </c>
      <c r="AV16" s="21">
        <f t="shared" si="7"/>
        <v>0</v>
      </c>
      <c r="AW16" s="21">
        <f t="shared" si="7"/>
        <v>0</v>
      </c>
      <c r="AX16" s="21">
        <f t="shared" si="7"/>
        <v>0</v>
      </c>
      <c r="AY16" s="21">
        <f t="shared" si="7"/>
        <v>0</v>
      </c>
      <c r="AZ16" s="21">
        <f t="shared" si="7"/>
        <v>0</v>
      </c>
      <c r="BA16" s="21">
        <f t="shared" si="7"/>
        <v>0</v>
      </c>
      <c r="BB16" s="21">
        <f t="shared" si="7"/>
        <v>0</v>
      </c>
      <c r="BC16" s="21">
        <f t="shared" si="7"/>
        <v>0</v>
      </c>
      <c r="BD16" s="21">
        <f t="shared" si="7"/>
        <v>0</v>
      </c>
      <c r="BE16" s="21">
        <f t="shared" si="7"/>
        <v>0</v>
      </c>
      <c r="BF16" s="21">
        <f t="shared" si="7"/>
        <v>0</v>
      </c>
      <c r="BG16" s="21">
        <f t="shared" si="7"/>
        <v>-1.9999999999999907E-2</v>
      </c>
      <c r="BH16" s="21">
        <f t="shared" si="7"/>
        <v>-3.0000000000000027E-2</v>
      </c>
      <c r="BI16" s="21">
        <f t="shared" si="7"/>
        <v>-4.0000000000000036E-2</v>
      </c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</row>
    <row r="17" spans="1:80" ht="15.75" thickBot="1" x14ac:dyDescent="0.3">
      <c r="A17" s="1"/>
      <c r="B17" s="6" t="s">
        <v>1</v>
      </c>
      <c r="C17" s="126" t="s">
        <v>14</v>
      </c>
      <c r="D17" s="127"/>
      <c r="E17" s="1"/>
      <c r="F17" s="1"/>
      <c r="G17" s="1"/>
      <c r="H17" s="1"/>
      <c r="I17" s="2"/>
      <c r="J17" s="6" t="s">
        <v>1</v>
      </c>
      <c r="K17" s="126" t="s">
        <v>20</v>
      </c>
      <c r="L17" s="127"/>
      <c r="M17" s="2"/>
      <c r="N17" s="2"/>
      <c r="O17" s="2"/>
      <c r="P17" s="2"/>
      <c r="Q17" s="3"/>
      <c r="R17" s="3"/>
      <c r="S17" s="3"/>
      <c r="T17" s="3"/>
      <c r="U17" s="3"/>
      <c r="V17" s="3"/>
      <c r="W17" s="3"/>
      <c r="X17" s="3"/>
      <c r="Y17" s="3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</row>
    <row r="18" spans="1:80" ht="15.75" thickBot="1" x14ac:dyDescent="0.3">
      <c r="A18" s="1"/>
      <c r="B18" s="1"/>
      <c r="C18" s="1"/>
      <c r="D18" s="1"/>
      <c r="E18" s="1"/>
      <c r="F18" s="1"/>
      <c r="G18" s="1"/>
      <c r="H18" s="1"/>
      <c r="I18" s="2"/>
      <c r="J18" s="2"/>
      <c r="K18" s="2"/>
      <c r="L18" s="2"/>
      <c r="M18" s="2"/>
      <c r="N18" s="2"/>
      <c r="O18" s="2"/>
      <c r="P18" s="2"/>
      <c r="Q18" s="3"/>
      <c r="R18" s="139" t="s">
        <v>41</v>
      </c>
      <c r="S18" s="139"/>
      <c r="T18" s="3"/>
      <c r="U18" s="3"/>
      <c r="V18" s="3"/>
      <c r="W18" s="3"/>
      <c r="X18" s="3"/>
      <c r="Y18" s="3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  <c r="AY18" s="4"/>
      <c r="AZ18" s="4"/>
      <c r="BA18" s="4"/>
      <c r="BB18" s="4"/>
      <c r="BC18" s="4"/>
      <c r="BD18" s="4"/>
      <c r="BE18" s="4"/>
      <c r="BF18" s="4"/>
      <c r="BG18" s="4"/>
      <c r="BH18" s="4"/>
      <c r="BI18" s="4"/>
      <c r="BJ18" s="4"/>
      <c r="BK18" s="4"/>
      <c r="BL18" s="4"/>
      <c r="BM18" s="4"/>
      <c r="BN18" s="4"/>
      <c r="BO18" s="4"/>
      <c r="BP18" s="4"/>
      <c r="BQ18" s="4"/>
      <c r="BR18" s="4"/>
      <c r="BS18" s="4"/>
      <c r="BT18" s="4"/>
      <c r="BU18" s="4"/>
      <c r="BV18" s="4"/>
      <c r="BW18" s="4"/>
      <c r="BX18" s="4"/>
      <c r="BY18" s="4"/>
      <c r="BZ18" s="4"/>
      <c r="CA18" s="4"/>
      <c r="CB18" s="4"/>
    </row>
    <row r="19" spans="1:80" ht="15.75" thickBot="1" x14ac:dyDescent="0.3">
      <c r="A19" s="1"/>
      <c r="B19" s="1"/>
      <c r="C19" s="7" t="s">
        <v>10</v>
      </c>
      <c r="D19" s="1"/>
      <c r="E19" s="8" t="s">
        <v>13</v>
      </c>
      <c r="F19" s="9" t="s">
        <v>11</v>
      </c>
      <c r="G19" s="1"/>
      <c r="H19" s="1"/>
      <c r="I19" s="2"/>
      <c r="J19" s="2"/>
      <c r="K19" s="7" t="s">
        <v>10</v>
      </c>
      <c r="L19" s="2"/>
      <c r="M19" s="8" t="s">
        <v>13</v>
      </c>
      <c r="N19" s="9" t="s">
        <v>11</v>
      </c>
      <c r="O19" s="2"/>
      <c r="P19" s="2"/>
      <c r="Q19" s="3"/>
      <c r="R19" s="3"/>
      <c r="S19" s="3"/>
      <c r="T19" s="3"/>
      <c r="U19" s="3"/>
      <c r="V19" s="3"/>
      <c r="W19" s="3"/>
      <c r="X19" s="3"/>
      <c r="Y19" s="3"/>
      <c r="Z19" s="4"/>
      <c r="AA19" s="6" t="s">
        <v>1</v>
      </c>
      <c r="AB19" s="126" t="s">
        <v>50</v>
      </c>
      <c r="AC19" s="131"/>
      <c r="AD19" s="127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  <c r="AY19" s="4"/>
      <c r="AZ19" s="4"/>
      <c r="BA19" s="4"/>
      <c r="BB19" s="4"/>
      <c r="BC19" s="4"/>
      <c r="BD19" s="4"/>
      <c r="BE19" s="4"/>
      <c r="BF19" s="4"/>
      <c r="BG19" s="4"/>
      <c r="BH19" s="4"/>
      <c r="BI19" s="4"/>
      <c r="BJ19" s="4"/>
      <c r="BK19" s="4"/>
      <c r="BL19" s="4"/>
      <c r="BM19" s="4"/>
      <c r="BN19" s="4"/>
      <c r="BO19" s="4"/>
      <c r="BP19" s="4"/>
      <c r="BQ19" s="4"/>
      <c r="BR19" s="4"/>
      <c r="BS19" s="4"/>
      <c r="BT19" s="4"/>
      <c r="BU19" s="4"/>
      <c r="BV19" s="4"/>
      <c r="BW19" s="4"/>
      <c r="BX19" s="4"/>
      <c r="BY19" s="4"/>
      <c r="BZ19" s="4"/>
      <c r="CA19" s="4"/>
      <c r="CB19" s="4"/>
    </row>
    <row r="20" spans="1:80" x14ac:dyDescent="0.25">
      <c r="A20" s="1"/>
      <c r="B20" s="20" t="s">
        <v>3</v>
      </c>
      <c r="C20" s="52">
        <v>2.2825000000000002</v>
      </c>
      <c r="D20" s="6" t="s">
        <v>12</v>
      </c>
      <c r="E20" s="15">
        <f t="shared" ref="E20:E26" si="8">C20/F20</f>
        <v>0.96263337691366879</v>
      </c>
      <c r="F20" s="53">
        <v>2.3711000000000002</v>
      </c>
      <c r="G20" s="39" t="s">
        <v>12</v>
      </c>
      <c r="H20" s="1"/>
      <c r="I20" s="2"/>
      <c r="J20" s="20" t="s">
        <v>3</v>
      </c>
      <c r="K20" s="54">
        <v>0.26</v>
      </c>
      <c r="L20" s="6" t="s">
        <v>12</v>
      </c>
      <c r="M20" s="15">
        <f>K20/N20</f>
        <v>0.8</v>
      </c>
      <c r="N20" s="55">
        <v>0.32500000000000001</v>
      </c>
      <c r="O20" s="39" t="s">
        <v>12</v>
      </c>
      <c r="P20" s="2"/>
      <c r="Q20" s="3"/>
      <c r="R20" s="3"/>
      <c r="S20" s="10" t="s">
        <v>35</v>
      </c>
      <c r="T20" s="11" t="s">
        <v>36</v>
      </c>
      <c r="U20" s="8" t="s">
        <v>34</v>
      </c>
      <c r="V20" s="12" t="s">
        <v>37</v>
      </c>
      <c r="W20" s="13" t="s">
        <v>38</v>
      </c>
      <c r="X20" s="14" t="s">
        <v>39</v>
      </c>
      <c r="Y20" s="3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4"/>
      <c r="AY20" s="4"/>
      <c r="AZ20" s="4"/>
      <c r="BA20" s="4"/>
      <c r="BB20" s="4"/>
      <c r="BC20" s="4"/>
      <c r="BD20" s="4"/>
      <c r="BE20" s="4"/>
      <c r="BF20" s="4"/>
      <c r="BG20" s="4"/>
      <c r="BH20" s="4"/>
      <c r="BI20" s="4"/>
      <c r="BJ20" s="4"/>
      <c r="BK20" s="4"/>
      <c r="BL20" s="4"/>
      <c r="BM20" s="4"/>
      <c r="BN20" s="4"/>
      <c r="BO20" s="4"/>
      <c r="BP20" s="4"/>
      <c r="BQ20" s="4"/>
      <c r="BR20" s="4"/>
      <c r="BS20" s="4"/>
      <c r="BT20" s="4"/>
      <c r="BU20" s="4"/>
      <c r="BV20" s="4"/>
      <c r="BW20" s="4"/>
      <c r="BX20" s="4"/>
      <c r="BY20" s="4"/>
      <c r="BZ20" s="4"/>
      <c r="CA20" s="4"/>
      <c r="CB20" s="4"/>
    </row>
    <row r="21" spans="1:80" x14ac:dyDescent="0.25">
      <c r="A21" s="1"/>
      <c r="B21" s="20" t="s">
        <v>4</v>
      </c>
      <c r="C21" s="52">
        <v>2.3605</v>
      </c>
      <c r="D21" s="17">
        <f>C21/C20-1</f>
        <v>3.4173055859802792E-2</v>
      </c>
      <c r="E21" s="15">
        <f t="shared" si="8"/>
        <v>0.96260500774814461</v>
      </c>
      <c r="F21" s="53">
        <v>2.4521999999999999</v>
      </c>
      <c r="G21" s="18">
        <f>F21/F20-1</f>
        <v>3.4203534224621412E-2</v>
      </c>
      <c r="H21" s="1"/>
      <c r="I21" s="2"/>
      <c r="J21" s="20" t="s">
        <v>4</v>
      </c>
      <c r="K21" s="54">
        <v>0.28000000000000003</v>
      </c>
      <c r="L21" s="17">
        <f>K21/K20-1</f>
        <v>7.6923076923077094E-2</v>
      </c>
      <c r="M21" s="15">
        <f t="shared" ref="M21:M26" si="9">K21/N21</f>
        <v>0.83582089552238814</v>
      </c>
      <c r="N21" s="55">
        <v>0.33500000000000002</v>
      </c>
      <c r="O21" s="18">
        <f>N21/N20-1</f>
        <v>3.0769230769230882E-2</v>
      </c>
      <c r="P21" s="2"/>
      <c r="Q21" s="3"/>
      <c r="R21" s="20" t="s">
        <v>3</v>
      </c>
      <c r="S21" s="56">
        <f>S9-273.15</f>
        <v>-20.149999999999977</v>
      </c>
      <c r="T21" s="57">
        <v>0.7</v>
      </c>
      <c r="U21" s="56">
        <f>U9-273.15</f>
        <v>99.850000000000023</v>
      </c>
      <c r="V21" s="57">
        <v>1.1759999999999999</v>
      </c>
      <c r="W21" s="56">
        <f>W9-273.15</f>
        <v>399.85</v>
      </c>
      <c r="X21" s="57">
        <v>0.7</v>
      </c>
      <c r="Y21" s="3"/>
      <c r="Z21" s="4"/>
      <c r="AA21" s="4"/>
      <c r="AB21" s="4"/>
      <c r="AC21" s="4"/>
      <c r="AD21" s="39">
        <v>1</v>
      </c>
      <c r="AE21" s="39">
        <v>2</v>
      </c>
      <c r="AF21" s="39">
        <v>3</v>
      </c>
      <c r="AG21" s="39">
        <v>4</v>
      </c>
      <c r="AH21" s="39">
        <v>5</v>
      </c>
      <c r="AI21" s="39">
        <v>6</v>
      </c>
      <c r="AJ21" s="39">
        <v>7</v>
      </c>
      <c r="AK21" s="39">
        <v>8</v>
      </c>
      <c r="AL21" s="39">
        <v>9</v>
      </c>
      <c r="AM21" s="39">
        <v>10</v>
      </c>
      <c r="AN21" s="39">
        <v>11</v>
      </c>
      <c r="AO21" s="39">
        <v>12</v>
      </c>
      <c r="AP21" s="39">
        <v>13</v>
      </c>
      <c r="AQ21" s="39">
        <v>14</v>
      </c>
      <c r="AR21" s="39">
        <v>15</v>
      </c>
      <c r="AS21" s="39">
        <v>16</v>
      </c>
      <c r="AT21" s="39">
        <v>17</v>
      </c>
      <c r="AU21" s="39">
        <v>18</v>
      </c>
      <c r="AV21" s="39">
        <v>19</v>
      </c>
      <c r="AW21" s="39">
        <v>20</v>
      </c>
      <c r="AX21" s="39">
        <v>21</v>
      </c>
      <c r="AY21" s="39">
        <v>22</v>
      </c>
      <c r="AZ21" s="39">
        <v>23</v>
      </c>
      <c r="BA21" s="39">
        <v>24</v>
      </c>
      <c r="BB21" s="39">
        <v>25</v>
      </c>
      <c r="BC21" s="39">
        <v>26</v>
      </c>
      <c r="BD21" s="39">
        <v>27</v>
      </c>
      <c r="BE21" s="39">
        <v>28</v>
      </c>
      <c r="BF21" s="39">
        <v>29</v>
      </c>
      <c r="BG21" s="39">
        <v>30</v>
      </c>
      <c r="BH21" s="39">
        <v>31</v>
      </c>
      <c r="BI21" s="39">
        <v>32</v>
      </c>
      <c r="BJ21" s="4"/>
      <c r="BK21" s="4"/>
      <c r="BL21" s="4"/>
      <c r="BM21" s="4"/>
      <c r="BN21" s="4"/>
      <c r="BO21" s="4"/>
      <c r="BP21" s="4"/>
      <c r="BQ21" s="4"/>
      <c r="BR21" s="4"/>
      <c r="BS21" s="4"/>
      <c r="BT21" s="4"/>
      <c r="BU21" s="4"/>
      <c r="BV21" s="4"/>
      <c r="BW21" s="4"/>
      <c r="BX21" s="4"/>
      <c r="BY21" s="4"/>
      <c r="BZ21" s="4"/>
      <c r="CA21" s="4"/>
      <c r="CB21" s="4"/>
    </row>
    <row r="22" spans="1:80" x14ac:dyDescent="0.25">
      <c r="A22" s="1"/>
      <c r="B22" s="20" t="s">
        <v>5</v>
      </c>
      <c r="C22" s="52">
        <v>2.4413</v>
      </c>
      <c r="D22" s="17">
        <f>C22/C21-1</f>
        <v>3.4230036009319953E-2</v>
      </c>
      <c r="E22" s="15">
        <f t="shared" si="8"/>
        <v>0.96265772870662458</v>
      </c>
      <c r="F22" s="53">
        <v>2.536</v>
      </c>
      <c r="G22" s="18">
        <f t="shared" ref="G22:G24" si="10">F22/F21-1</f>
        <v>3.4173395318489508E-2</v>
      </c>
      <c r="H22" s="1"/>
      <c r="I22" s="2"/>
      <c r="J22" s="20" t="s">
        <v>5</v>
      </c>
      <c r="K22" s="54">
        <v>0.3</v>
      </c>
      <c r="L22" s="17">
        <f t="shared" ref="L22:L24" si="11">K22/K21-1</f>
        <v>7.1428571428571397E-2</v>
      </c>
      <c r="M22" s="15">
        <f t="shared" si="9"/>
        <v>0.86956521739130443</v>
      </c>
      <c r="N22" s="55">
        <v>0.34499999999999997</v>
      </c>
      <c r="O22" s="18">
        <f t="shared" ref="O22:O24" si="12">N22/N21-1</f>
        <v>2.9850746268656581E-2</v>
      </c>
      <c r="P22" s="2"/>
      <c r="Q22" s="3"/>
      <c r="R22" s="20" t="s">
        <v>4</v>
      </c>
      <c r="S22" s="56">
        <f t="shared" ref="S22:U27" si="13">S10-273.15</f>
        <v>-22.149999999999977</v>
      </c>
      <c r="T22" s="57">
        <v>0.7</v>
      </c>
      <c r="U22" s="56">
        <f t="shared" si="13"/>
        <v>97.850000000000023</v>
      </c>
      <c r="V22" s="57">
        <v>1.1759999999999999</v>
      </c>
      <c r="W22" s="56">
        <f t="shared" ref="W22:W27" si="14">W10-273.15</f>
        <v>397.85</v>
      </c>
      <c r="X22" s="57">
        <v>0.7</v>
      </c>
      <c r="Y22" s="3"/>
      <c r="Z22" s="4"/>
      <c r="AA22" s="16" t="s">
        <v>10</v>
      </c>
      <c r="AB22" s="132" t="s">
        <v>26</v>
      </c>
      <c r="AC22" s="134"/>
      <c r="AD22" s="57">
        <v>1</v>
      </c>
      <c r="AE22" s="57">
        <v>0.999</v>
      </c>
      <c r="AF22" s="57">
        <v>0.998</v>
      </c>
      <c r="AG22" s="57">
        <v>0.997</v>
      </c>
      <c r="AH22" s="57">
        <v>0.996</v>
      </c>
      <c r="AI22" s="57">
        <v>0.995</v>
      </c>
      <c r="AJ22" s="57">
        <v>0.99299999999999999</v>
      </c>
      <c r="AK22" s="57">
        <v>0.99099999999999999</v>
      </c>
      <c r="AL22" s="57">
        <v>0.98799999999999999</v>
      </c>
      <c r="AM22" s="57">
        <v>0.98599999999999999</v>
      </c>
      <c r="AN22" s="57">
        <v>0.98399999999999999</v>
      </c>
      <c r="AO22" s="57">
        <v>0.98199999999999998</v>
      </c>
      <c r="AP22" s="57">
        <v>0.98</v>
      </c>
      <c r="AQ22" s="57">
        <v>0.97799999999999998</v>
      </c>
      <c r="AR22" s="57">
        <v>0.97599999999999998</v>
      </c>
      <c r="AS22" s="57">
        <v>0.97399999999999998</v>
      </c>
      <c r="AT22" s="57">
        <v>0.97299999999999998</v>
      </c>
      <c r="AU22" s="57">
        <v>0.97199999999999998</v>
      </c>
      <c r="AV22" s="57">
        <v>0.97099999999999997</v>
      </c>
      <c r="AW22" s="57">
        <v>0.97</v>
      </c>
      <c r="AX22" s="57">
        <v>0.96899999999999997</v>
      </c>
      <c r="AY22" s="57">
        <v>0.96799999999999997</v>
      </c>
      <c r="AZ22" s="57">
        <v>0.96699999999999997</v>
      </c>
      <c r="BA22" s="57">
        <v>0.96599999999999997</v>
      </c>
      <c r="BB22" s="57">
        <v>0.96399999999999997</v>
      </c>
      <c r="BC22" s="57">
        <v>0.96</v>
      </c>
      <c r="BD22" s="57">
        <v>0.95499999999999996</v>
      </c>
      <c r="BE22" s="57">
        <v>0.95</v>
      </c>
      <c r="BF22" s="57">
        <v>0.94</v>
      </c>
      <c r="BG22" s="57">
        <v>0.93</v>
      </c>
      <c r="BH22" s="57">
        <v>0.92</v>
      </c>
      <c r="BI22" s="57">
        <v>0.91</v>
      </c>
      <c r="BJ22" s="4"/>
      <c r="BK22" s="4"/>
      <c r="BL22" s="4"/>
      <c r="BM22" s="4"/>
      <c r="BN22" s="4"/>
      <c r="BO22" s="4"/>
      <c r="BP22" s="4"/>
      <c r="BQ22" s="4"/>
      <c r="BR22" s="4"/>
      <c r="BS22" s="4"/>
      <c r="BT22" s="4"/>
      <c r="BU22" s="4"/>
      <c r="BV22" s="4"/>
      <c r="BW22" s="4"/>
      <c r="BX22" s="4"/>
      <c r="BY22" s="4"/>
      <c r="BZ22" s="4"/>
      <c r="CA22" s="4"/>
      <c r="CB22" s="4"/>
    </row>
    <row r="23" spans="1:80" x14ac:dyDescent="0.25">
      <c r="A23" s="1"/>
      <c r="B23" s="20" t="s">
        <v>6</v>
      </c>
      <c r="C23" s="52">
        <v>2.5247999999999999</v>
      </c>
      <c r="D23" s="17">
        <f>C23/C22-1</f>
        <v>3.4203088518412361E-2</v>
      </c>
      <c r="E23" s="15">
        <f t="shared" si="8"/>
        <v>0.96263535153271318</v>
      </c>
      <c r="F23" s="53">
        <v>2.6227999999999998</v>
      </c>
      <c r="G23" s="18">
        <f t="shared" si="10"/>
        <v>3.4227129337539353E-2</v>
      </c>
      <c r="H23" s="1"/>
      <c r="I23" s="2"/>
      <c r="J23" s="20" t="s">
        <v>6</v>
      </c>
      <c r="K23" s="54">
        <v>0.32</v>
      </c>
      <c r="L23" s="17">
        <f t="shared" si="11"/>
        <v>6.6666666666666652E-2</v>
      </c>
      <c r="M23" s="15">
        <f t="shared" si="9"/>
        <v>0.90140845070422537</v>
      </c>
      <c r="N23" s="55">
        <v>0.35499999999999998</v>
      </c>
      <c r="O23" s="18">
        <f t="shared" si="12"/>
        <v>2.898550724637694E-2</v>
      </c>
      <c r="P23" s="2"/>
      <c r="Q23" s="3"/>
      <c r="R23" s="20" t="s">
        <v>5</v>
      </c>
      <c r="S23" s="56">
        <f t="shared" si="13"/>
        <v>-24.149999999999977</v>
      </c>
      <c r="T23" s="57">
        <v>0.7</v>
      </c>
      <c r="U23" s="56">
        <f t="shared" si="13"/>
        <v>95.850000000000023</v>
      </c>
      <c r="V23" s="57">
        <v>1.1759999999999999</v>
      </c>
      <c r="W23" s="56">
        <f t="shared" si="14"/>
        <v>395.85</v>
      </c>
      <c r="X23" s="57">
        <v>0.7</v>
      </c>
      <c r="Y23" s="3"/>
      <c r="Z23" s="4"/>
      <c r="AA23" s="19" t="s">
        <v>11</v>
      </c>
      <c r="AB23" s="132" t="s">
        <v>26</v>
      </c>
      <c r="AC23" s="134"/>
      <c r="AD23" s="57">
        <v>1</v>
      </c>
      <c r="AE23" s="57">
        <v>0.999</v>
      </c>
      <c r="AF23" s="57">
        <v>0.998</v>
      </c>
      <c r="AG23" s="57">
        <v>0.997</v>
      </c>
      <c r="AH23" s="57">
        <v>0.996</v>
      </c>
      <c r="AI23" s="57">
        <v>0.995</v>
      </c>
      <c r="AJ23" s="57">
        <v>0.99299999999999999</v>
      </c>
      <c r="AK23" s="57">
        <v>0.99099999999999999</v>
      </c>
      <c r="AL23" s="57">
        <v>0.98799999999999999</v>
      </c>
      <c r="AM23" s="57">
        <v>0.98599999999999999</v>
      </c>
      <c r="AN23" s="57">
        <v>0.98399999999999999</v>
      </c>
      <c r="AO23" s="57">
        <v>0.98199999999999998</v>
      </c>
      <c r="AP23" s="57">
        <v>0.98</v>
      </c>
      <c r="AQ23" s="57">
        <v>0.97799999999999998</v>
      </c>
      <c r="AR23" s="57">
        <v>0.97599999999999998</v>
      </c>
      <c r="AS23" s="57">
        <v>0.97399999999999998</v>
      </c>
      <c r="AT23" s="57">
        <v>0.97299999999999998</v>
      </c>
      <c r="AU23" s="57">
        <v>0.97199999999999998</v>
      </c>
      <c r="AV23" s="57">
        <v>0.97099999999999997</v>
      </c>
      <c r="AW23" s="57">
        <v>0.97</v>
      </c>
      <c r="AX23" s="57">
        <v>0.96899999999999997</v>
      </c>
      <c r="AY23" s="57">
        <v>0.96799999999999997</v>
      </c>
      <c r="AZ23" s="57">
        <v>0.96699999999999997</v>
      </c>
      <c r="BA23" s="57">
        <v>0.96599999999999997</v>
      </c>
      <c r="BB23" s="57">
        <v>0.96399999999999997</v>
      </c>
      <c r="BC23" s="57">
        <v>0.96</v>
      </c>
      <c r="BD23" s="57">
        <v>0.95499999999999996</v>
      </c>
      <c r="BE23" s="57">
        <v>0.95</v>
      </c>
      <c r="BF23" s="57">
        <v>0.94</v>
      </c>
      <c r="BG23" s="57">
        <v>0.93</v>
      </c>
      <c r="BH23" s="57">
        <v>0.92</v>
      </c>
      <c r="BI23" s="57">
        <v>0.91</v>
      </c>
      <c r="BJ23" s="4"/>
      <c r="BK23" s="4"/>
      <c r="BL23" s="4"/>
      <c r="BM23" s="4"/>
      <c r="BN23" s="4"/>
      <c r="BO23" s="4"/>
      <c r="BP23" s="4"/>
      <c r="BQ23" s="4"/>
      <c r="BR23" s="4"/>
      <c r="BS23" s="4"/>
      <c r="BT23" s="4"/>
      <c r="BU23" s="4"/>
      <c r="BV23" s="4"/>
      <c r="BW23" s="4"/>
      <c r="BX23" s="4"/>
      <c r="BY23" s="4"/>
      <c r="BZ23" s="4"/>
      <c r="CA23" s="4"/>
      <c r="CB23" s="4"/>
    </row>
    <row r="24" spans="1:80" x14ac:dyDescent="0.25">
      <c r="A24" s="1"/>
      <c r="B24" s="20" t="s">
        <v>7</v>
      </c>
      <c r="C24" s="52">
        <v>2.6111</v>
      </c>
      <c r="D24" s="17">
        <f>C24/C23-1</f>
        <v>3.4180925221799718E-2</v>
      </c>
      <c r="E24" s="15">
        <f t="shared" si="8"/>
        <v>0.96261751152073738</v>
      </c>
      <c r="F24" s="53">
        <v>2.7124999999999999</v>
      </c>
      <c r="G24" s="18">
        <f t="shared" si="10"/>
        <v>3.4200091505261598E-2</v>
      </c>
      <c r="H24" s="1"/>
      <c r="I24" s="2"/>
      <c r="J24" s="20" t="s">
        <v>7</v>
      </c>
      <c r="K24" s="54">
        <v>0.34</v>
      </c>
      <c r="L24" s="17">
        <f t="shared" si="11"/>
        <v>6.25E-2</v>
      </c>
      <c r="M24" s="15">
        <f t="shared" si="9"/>
        <v>0.93150684931506855</v>
      </c>
      <c r="N24" s="55">
        <v>0.36499999999999999</v>
      </c>
      <c r="O24" s="18">
        <f t="shared" si="12"/>
        <v>2.8169014084507005E-2</v>
      </c>
      <c r="P24" s="2"/>
      <c r="Q24" s="3"/>
      <c r="R24" s="20" t="s">
        <v>6</v>
      </c>
      <c r="S24" s="56">
        <f t="shared" si="13"/>
        <v>-26.149999999999977</v>
      </c>
      <c r="T24" s="57">
        <v>0.7</v>
      </c>
      <c r="U24" s="56">
        <f t="shared" si="13"/>
        <v>93.850000000000023</v>
      </c>
      <c r="V24" s="57">
        <v>1.1759999999999999</v>
      </c>
      <c r="W24" s="56">
        <f t="shared" si="14"/>
        <v>393.85</v>
      </c>
      <c r="X24" s="57">
        <v>0.7</v>
      </c>
      <c r="Y24" s="3"/>
      <c r="Z24" s="4"/>
      <c r="AA24" s="135" t="s">
        <v>49</v>
      </c>
      <c r="AB24" s="135"/>
      <c r="AC24" s="135"/>
      <c r="AD24" s="21">
        <f>AD22-AD23</f>
        <v>0</v>
      </c>
      <c r="AE24" s="21">
        <f t="shared" ref="AE24:BI24" si="15">AE22-AE23</f>
        <v>0</v>
      </c>
      <c r="AF24" s="21">
        <f t="shared" si="15"/>
        <v>0</v>
      </c>
      <c r="AG24" s="21">
        <f t="shared" si="15"/>
        <v>0</v>
      </c>
      <c r="AH24" s="21">
        <f t="shared" si="15"/>
        <v>0</v>
      </c>
      <c r="AI24" s="21">
        <f t="shared" si="15"/>
        <v>0</v>
      </c>
      <c r="AJ24" s="21">
        <f t="shared" si="15"/>
        <v>0</v>
      </c>
      <c r="AK24" s="21">
        <f t="shared" si="15"/>
        <v>0</v>
      </c>
      <c r="AL24" s="21">
        <f t="shared" si="15"/>
        <v>0</v>
      </c>
      <c r="AM24" s="21">
        <f t="shared" si="15"/>
        <v>0</v>
      </c>
      <c r="AN24" s="21">
        <f t="shared" si="15"/>
        <v>0</v>
      </c>
      <c r="AO24" s="21">
        <f t="shared" si="15"/>
        <v>0</v>
      </c>
      <c r="AP24" s="21">
        <f t="shared" si="15"/>
        <v>0</v>
      </c>
      <c r="AQ24" s="21">
        <f t="shared" si="15"/>
        <v>0</v>
      </c>
      <c r="AR24" s="21">
        <f t="shared" si="15"/>
        <v>0</v>
      </c>
      <c r="AS24" s="21">
        <f t="shared" si="15"/>
        <v>0</v>
      </c>
      <c r="AT24" s="21">
        <f t="shared" si="15"/>
        <v>0</v>
      </c>
      <c r="AU24" s="21">
        <f t="shared" si="15"/>
        <v>0</v>
      </c>
      <c r="AV24" s="21">
        <f t="shared" si="15"/>
        <v>0</v>
      </c>
      <c r="AW24" s="21">
        <f t="shared" si="15"/>
        <v>0</v>
      </c>
      <c r="AX24" s="21">
        <f t="shared" si="15"/>
        <v>0</v>
      </c>
      <c r="AY24" s="21">
        <f t="shared" si="15"/>
        <v>0</v>
      </c>
      <c r="AZ24" s="21">
        <f t="shared" si="15"/>
        <v>0</v>
      </c>
      <c r="BA24" s="21">
        <f t="shared" si="15"/>
        <v>0</v>
      </c>
      <c r="BB24" s="21">
        <f t="shared" si="15"/>
        <v>0</v>
      </c>
      <c r="BC24" s="21">
        <f t="shared" si="15"/>
        <v>0</v>
      </c>
      <c r="BD24" s="21">
        <f t="shared" si="15"/>
        <v>0</v>
      </c>
      <c r="BE24" s="21">
        <f t="shared" si="15"/>
        <v>0</v>
      </c>
      <c r="BF24" s="21">
        <f t="shared" si="15"/>
        <v>0</v>
      </c>
      <c r="BG24" s="21">
        <f t="shared" si="15"/>
        <v>0</v>
      </c>
      <c r="BH24" s="21">
        <f t="shared" si="15"/>
        <v>0</v>
      </c>
      <c r="BI24" s="21">
        <f t="shared" si="15"/>
        <v>0</v>
      </c>
      <c r="BJ24" s="4"/>
      <c r="BK24" s="4"/>
      <c r="BL24" s="4"/>
      <c r="BM24" s="4"/>
      <c r="BN24" s="4"/>
      <c r="BO24" s="4"/>
      <c r="BP24" s="4"/>
      <c r="BQ24" s="4"/>
      <c r="BR24" s="4"/>
      <c r="BS24" s="4"/>
      <c r="BT24" s="4"/>
      <c r="BU24" s="4"/>
      <c r="BV24" s="4"/>
      <c r="BW24" s="4"/>
      <c r="BX24" s="4"/>
      <c r="BY24" s="4"/>
      <c r="BZ24" s="4"/>
      <c r="CA24" s="4"/>
      <c r="CB24" s="4"/>
    </row>
    <row r="25" spans="1:80" x14ac:dyDescent="0.25">
      <c r="A25" s="1"/>
      <c r="B25" s="31" t="s">
        <v>9</v>
      </c>
      <c r="C25" s="52">
        <v>2.1779999999999999</v>
      </c>
      <c r="D25" s="17">
        <f>C25/C20-1</f>
        <v>-4.5783132530120563E-2</v>
      </c>
      <c r="E25" s="15">
        <f t="shared" si="8"/>
        <v>0.96265193370165736</v>
      </c>
      <c r="F25" s="53">
        <v>2.2625000000000002</v>
      </c>
      <c r="G25" s="18">
        <f>F25/F20-1</f>
        <v>-4.5801526717557217E-2</v>
      </c>
      <c r="H25" s="1"/>
      <c r="I25" s="2"/>
      <c r="J25" s="31" t="s">
        <v>9</v>
      </c>
      <c r="K25" s="54">
        <v>0.36</v>
      </c>
      <c r="L25" s="17">
        <f>K25/K20-1</f>
        <v>0.38461538461538458</v>
      </c>
      <c r="M25" s="15">
        <f t="shared" si="9"/>
        <v>0.89999999999999991</v>
      </c>
      <c r="N25" s="55">
        <v>0.4</v>
      </c>
      <c r="O25" s="18">
        <f>N25/N20-1</f>
        <v>0.23076923076923084</v>
      </c>
      <c r="P25" s="2"/>
      <c r="Q25" s="3"/>
      <c r="R25" s="20" t="s">
        <v>7</v>
      </c>
      <c r="S25" s="56">
        <f t="shared" si="13"/>
        <v>-28.149999999999977</v>
      </c>
      <c r="T25" s="57">
        <v>0.7</v>
      </c>
      <c r="U25" s="56">
        <f t="shared" si="13"/>
        <v>91.850000000000023</v>
      </c>
      <c r="V25" s="57">
        <v>1.1759999999999999</v>
      </c>
      <c r="W25" s="56">
        <f t="shared" si="14"/>
        <v>391.85</v>
      </c>
      <c r="X25" s="57">
        <v>0.7</v>
      </c>
      <c r="Y25" s="3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  <c r="AV25" s="4"/>
      <c r="AW25" s="4"/>
      <c r="AX25" s="4"/>
      <c r="AY25" s="4"/>
      <c r="AZ25" s="4"/>
      <c r="BA25" s="4"/>
      <c r="BB25" s="4"/>
      <c r="BC25" s="4"/>
      <c r="BD25" s="4"/>
      <c r="BE25" s="4"/>
      <c r="BF25" s="4"/>
      <c r="BG25" s="4"/>
      <c r="BH25" s="4"/>
      <c r="BI25" s="4"/>
      <c r="BJ25" s="4"/>
      <c r="BK25" s="4"/>
      <c r="BL25" s="4"/>
      <c r="BM25" s="4"/>
      <c r="BN25" s="4"/>
      <c r="BO25" s="4"/>
      <c r="BP25" s="4"/>
      <c r="BQ25" s="4"/>
      <c r="BR25" s="4"/>
      <c r="BS25" s="4"/>
      <c r="BT25" s="4"/>
      <c r="BU25" s="4"/>
      <c r="BV25" s="4"/>
      <c r="BW25" s="4"/>
      <c r="BX25" s="4"/>
      <c r="BY25" s="4"/>
      <c r="BZ25" s="4"/>
      <c r="CA25" s="4"/>
      <c r="CB25" s="4"/>
    </row>
    <row r="26" spans="1:80" x14ac:dyDescent="0.25">
      <c r="A26" s="1"/>
      <c r="B26" s="33" t="s">
        <v>8</v>
      </c>
      <c r="C26" s="52">
        <v>2.1124999999999998</v>
      </c>
      <c r="D26" s="17">
        <f>C26/C25-1</f>
        <v>-3.0073461891643727E-2</v>
      </c>
      <c r="E26" s="15">
        <f t="shared" si="8"/>
        <v>0.9626338573706994</v>
      </c>
      <c r="F26" s="53">
        <v>2.1945000000000001</v>
      </c>
      <c r="G26" s="18">
        <f t="shared" ref="G26" si="16">F26/F25-1</f>
        <v>-3.0055248618784502E-2</v>
      </c>
      <c r="H26" s="1"/>
      <c r="I26" s="2"/>
      <c r="J26" s="33" t="s">
        <v>8</v>
      </c>
      <c r="K26" s="54">
        <v>0.38</v>
      </c>
      <c r="L26" s="17">
        <f t="shared" ref="L26" si="17">K26/K25-1</f>
        <v>5.555555555555558E-2</v>
      </c>
      <c r="M26" s="15">
        <f t="shared" si="9"/>
        <v>0.84444444444444444</v>
      </c>
      <c r="N26" s="55">
        <v>0.45</v>
      </c>
      <c r="O26" s="18">
        <f t="shared" ref="O26" si="18">N26/N25-1</f>
        <v>0.125</v>
      </c>
      <c r="P26" s="2"/>
      <c r="Q26" s="3"/>
      <c r="R26" s="31" t="s">
        <v>9</v>
      </c>
      <c r="S26" s="56">
        <f t="shared" si="13"/>
        <v>-52.149999999999977</v>
      </c>
      <c r="T26" s="57">
        <v>0.7</v>
      </c>
      <c r="U26" s="56">
        <f t="shared" si="13"/>
        <v>87.850000000000023</v>
      </c>
      <c r="V26" s="57">
        <v>1.1759999999999999</v>
      </c>
      <c r="W26" s="56">
        <f t="shared" si="14"/>
        <v>347.85</v>
      </c>
      <c r="X26" s="57">
        <v>0.7</v>
      </c>
      <c r="Y26" s="3"/>
      <c r="Z26" s="4"/>
      <c r="AA26" s="4"/>
      <c r="AB26" s="4"/>
      <c r="AC26" s="4"/>
      <c r="AD26" s="39">
        <v>1</v>
      </c>
      <c r="AE26" s="39">
        <v>2</v>
      </c>
      <c r="AF26" s="39">
        <v>3</v>
      </c>
      <c r="AG26" s="39">
        <v>4</v>
      </c>
      <c r="AH26" s="39">
        <v>5</v>
      </c>
      <c r="AI26" s="39">
        <v>6</v>
      </c>
      <c r="AJ26" s="39">
        <v>7</v>
      </c>
      <c r="AK26" s="39">
        <v>8</v>
      </c>
      <c r="AL26" s="39">
        <v>9</v>
      </c>
      <c r="AM26" s="39">
        <v>10</v>
      </c>
      <c r="AN26" s="39">
        <v>11</v>
      </c>
      <c r="AO26" s="39">
        <v>12</v>
      </c>
      <c r="AP26" s="39">
        <v>13</v>
      </c>
      <c r="AQ26" s="39">
        <v>14</v>
      </c>
      <c r="AR26" s="39">
        <v>15</v>
      </c>
      <c r="AS26" s="39">
        <v>16</v>
      </c>
      <c r="AT26" s="39">
        <v>17</v>
      </c>
      <c r="AU26" s="39">
        <v>18</v>
      </c>
      <c r="AV26" s="39">
        <v>19</v>
      </c>
      <c r="AW26" s="39">
        <v>20</v>
      </c>
      <c r="AX26" s="39">
        <v>21</v>
      </c>
      <c r="AY26" s="39">
        <v>22</v>
      </c>
      <c r="AZ26" s="39">
        <v>23</v>
      </c>
      <c r="BA26" s="39">
        <v>24</v>
      </c>
      <c r="BB26" s="39">
        <v>25</v>
      </c>
      <c r="BC26" s="39">
        <v>26</v>
      </c>
      <c r="BD26" s="39">
        <v>27</v>
      </c>
      <c r="BE26" s="39">
        <v>28</v>
      </c>
      <c r="BF26" s="39">
        <v>29</v>
      </c>
      <c r="BG26" s="39">
        <v>30</v>
      </c>
      <c r="BH26" s="39">
        <v>31</v>
      </c>
      <c r="BI26" s="39">
        <v>32</v>
      </c>
      <c r="BJ26" s="4"/>
      <c r="BK26" s="4"/>
      <c r="BL26" s="4"/>
      <c r="BM26" s="4"/>
      <c r="BN26" s="4"/>
      <c r="BO26" s="4"/>
      <c r="BP26" s="4"/>
      <c r="BQ26" s="4"/>
      <c r="BR26" s="4"/>
      <c r="BS26" s="4"/>
      <c r="BT26" s="4"/>
      <c r="BU26" s="4"/>
      <c r="BV26" s="4"/>
      <c r="BW26" s="4"/>
      <c r="BX26" s="4"/>
      <c r="BY26" s="4"/>
      <c r="BZ26" s="4"/>
      <c r="CA26" s="4"/>
      <c r="CB26" s="4"/>
    </row>
    <row r="27" spans="1:80" ht="15.75" thickBot="1" x14ac:dyDescent="0.3">
      <c r="A27" s="1"/>
      <c r="B27" s="1"/>
      <c r="C27" s="1"/>
      <c r="D27" s="1"/>
      <c r="E27" s="1"/>
      <c r="F27" s="1"/>
      <c r="G27" s="1"/>
      <c r="H27" s="1"/>
      <c r="I27" s="2"/>
      <c r="J27" s="2"/>
      <c r="K27" s="2"/>
      <c r="L27" s="2"/>
      <c r="M27" s="2"/>
      <c r="N27" s="2"/>
      <c r="O27" s="2"/>
      <c r="P27" s="2"/>
      <c r="Q27" s="3"/>
      <c r="R27" s="33" t="s">
        <v>8</v>
      </c>
      <c r="S27" s="56">
        <f t="shared" si="13"/>
        <v>-60.149999999999977</v>
      </c>
      <c r="T27" s="57">
        <v>0.7</v>
      </c>
      <c r="U27" s="56">
        <f t="shared" si="13"/>
        <v>79.850000000000023</v>
      </c>
      <c r="V27" s="57">
        <v>1.1759999999999999</v>
      </c>
      <c r="W27" s="56">
        <f t="shared" si="14"/>
        <v>339.85</v>
      </c>
      <c r="X27" s="57">
        <v>0.7</v>
      </c>
      <c r="Y27" s="3"/>
      <c r="Z27" s="4"/>
      <c r="AA27" s="16" t="s">
        <v>10</v>
      </c>
      <c r="AB27" s="136" t="s">
        <v>51</v>
      </c>
      <c r="AC27" s="137"/>
      <c r="AD27" s="57">
        <v>1</v>
      </c>
      <c r="AE27" s="57">
        <v>0.999</v>
      </c>
      <c r="AF27" s="57">
        <v>0.998</v>
      </c>
      <c r="AG27" s="57">
        <v>0.997</v>
      </c>
      <c r="AH27" s="57">
        <v>0.996</v>
      </c>
      <c r="AI27" s="57">
        <v>0.995</v>
      </c>
      <c r="AJ27" s="57">
        <v>0.99299999999999999</v>
      </c>
      <c r="AK27" s="57">
        <v>0.99099999999999999</v>
      </c>
      <c r="AL27" s="57">
        <v>0.98799999999999999</v>
      </c>
      <c r="AM27" s="57">
        <v>0.98599999999999999</v>
      </c>
      <c r="AN27" s="57">
        <v>0.98399999999999999</v>
      </c>
      <c r="AO27" s="57">
        <v>0.98199999999999998</v>
      </c>
      <c r="AP27" s="57">
        <v>0.98</v>
      </c>
      <c r="AQ27" s="57">
        <v>0.97799999999999998</v>
      </c>
      <c r="AR27" s="57">
        <v>0.97599999999999998</v>
      </c>
      <c r="AS27" s="57">
        <v>0.97399999999999998</v>
      </c>
      <c r="AT27" s="57">
        <v>0.97299999999999998</v>
      </c>
      <c r="AU27" s="57">
        <v>0.97199999999999998</v>
      </c>
      <c r="AV27" s="57">
        <v>0.97099999999999997</v>
      </c>
      <c r="AW27" s="57">
        <v>0.97</v>
      </c>
      <c r="AX27" s="57">
        <v>0.96899999999999997</v>
      </c>
      <c r="AY27" s="57">
        <v>0.96799999999999997</v>
      </c>
      <c r="AZ27" s="57">
        <v>0.96699999999999997</v>
      </c>
      <c r="BA27" s="57">
        <v>0.96599999999999997</v>
      </c>
      <c r="BB27" s="57">
        <v>0.96399999999999997</v>
      </c>
      <c r="BC27" s="57">
        <v>0.96</v>
      </c>
      <c r="BD27" s="57">
        <v>0.95499999999999996</v>
      </c>
      <c r="BE27" s="57">
        <v>0.95</v>
      </c>
      <c r="BF27" s="57">
        <v>0.94</v>
      </c>
      <c r="BG27" s="57">
        <v>0.93</v>
      </c>
      <c r="BH27" s="57">
        <v>0.92</v>
      </c>
      <c r="BI27" s="57">
        <v>0.91</v>
      </c>
      <c r="BJ27" s="4"/>
      <c r="BK27" s="4"/>
      <c r="BL27" s="4"/>
      <c r="BM27" s="4"/>
      <c r="BN27" s="4"/>
      <c r="BO27" s="4"/>
      <c r="BP27" s="4"/>
      <c r="BQ27" s="4"/>
      <c r="BR27" s="4"/>
      <c r="BS27" s="4"/>
      <c r="BT27" s="4"/>
      <c r="BU27" s="4"/>
      <c r="BV27" s="4"/>
      <c r="BW27" s="4"/>
      <c r="BX27" s="4"/>
      <c r="BY27" s="4"/>
      <c r="BZ27" s="4"/>
      <c r="CA27" s="4"/>
      <c r="CB27" s="4"/>
    </row>
    <row r="28" spans="1:80" ht="15.75" thickBot="1" x14ac:dyDescent="0.3">
      <c r="A28" s="1"/>
      <c r="B28" s="1"/>
      <c r="C28" s="1"/>
      <c r="D28" s="1"/>
      <c r="E28" s="1"/>
      <c r="F28" s="1"/>
      <c r="G28" s="1"/>
      <c r="H28" s="1"/>
      <c r="I28" s="2"/>
      <c r="J28" s="6" t="s">
        <v>21</v>
      </c>
      <c r="K28" s="126" t="s">
        <v>22</v>
      </c>
      <c r="L28" s="131"/>
      <c r="M28" s="131"/>
      <c r="N28" s="127"/>
      <c r="O28" s="2"/>
      <c r="P28" s="2"/>
      <c r="Q28" s="3"/>
      <c r="R28" s="3"/>
      <c r="S28" s="3"/>
      <c r="T28" s="3"/>
      <c r="U28" s="3"/>
      <c r="V28" s="3"/>
      <c r="W28" s="3"/>
      <c r="X28" s="3"/>
      <c r="Y28" s="3"/>
      <c r="Z28" s="4"/>
      <c r="AA28" s="19" t="s">
        <v>11</v>
      </c>
      <c r="AB28" s="136" t="s">
        <v>51</v>
      </c>
      <c r="AC28" s="137"/>
      <c r="AD28" s="57">
        <v>1</v>
      </c>
      <c r="AE28" s="57">
        <v>0.999</v>
      </c>
      <c r="AF28" s="57">
        <v>0.998</v>
      </c>
      <c r="AG28" s="57">
        <v>0.997</v>
      </c>
      <c r="AH28" s="57">
        <v>0.996</v>
      </c>
      <c r="AI28" s="57">
        <v>0.995</v>
      </c>
      <c r="AJ28" s="57">
        <v>0.99299999999999999</v>
      </c>
      <c r="AK28" s="57">
        <v>0.99099999999999999</v>
      </c>
      <c r="AL28" s="57">
        <v>0.98799999999999999</v>
      </c>
      <c r="AM28" s="57">
        <v>0.98599999999999999</v>
      </c>
      <c r="AN28" s="57">
        <v>0.98399999999999999</v>
      </c>
      <c r="AO28" s="57">
        <v>0.98199999999999998</v>
      </c>
      <c r="AP28" s="57">
        <v>0.98</v>
      </c>
      <c r="AQ28" s="57">
        <v>0.97799999999999998</v>
      </c>
      <c r="AR28" s="57">
        <v>0.97599999999999998</v>
      </c>
      <c r="AS28" s="57">
        <v>0.97399999999999998</v>
      </c>
      <c r="AT28" s="57">
        <v>0.97299999999999998</v>
      </c>
      <c r="AU28" s="57">
        <v>0.97199999999999998</v>
      </c>
      <c r="AV28" s="57">
        <v>0.97099999999999997</v>
      </c>
      <c r="AW28" s="57">
        <v>0.97</v>
      </c>
      <c r="AX28" s="57">
        <v>0.96899999999999997</v>
      </c>
      <c r="AY28" s="57">
        <v>0.96799999999999997</v>
      </c>
      <c r="AZ28" s="57">
        <v>0.96699999999999997</v>
      </c>
      <c r="BA28" s="57">
        <v>0.96599999999999997</v>
      </c>
      <c r="BB28" s="57">
        <v>0.96399999999999997</v>
      </c>
      <c r="BC28" s="57">
        <v>0.96</v>
      </c>
      <c r="BD28" s="57">
        <v>0.95499999999999996</v>
      </c>
      <c r="BE28" s="57">
        <v>0.95</v>
      </c>
      <c r="BF28" s="57">
        <v>0.94</v>
      </c>
      <c r="BG28" s="57">
        <v>0.93</v>
      </c>
      <c r="BH28" s="57">
        <v>0.92</v>
      </c>
      <c r="BI28" s="57">
        <v>0.91</v>
      </c>
      <c r="BJ28" s="4"/>
      <c r="BK28" s="4"/>
      <c r="BL28" s="4"/>
      <c r="BM28" s="4"/>
      <c r="BN28" s="4"/>
      <c r="BO28" s="4"/>
      <c r="BP28" s="4"/>
      <c r="BQ28" s="4"/>
      <c r="BR28" s="4"/>
      <c r="BS28" s="4"/>
      <c r="BT28" s="4"/>
      <c r="BU28" s="4"/>
      <c r="BV28" s="4"/>
      <c r="BW28" s="4"/>
      <c r="BX28" s="4"/>
      <c r="BY28" s="4"/>
      <c r="BZ28" s="4"/>
      <c r="CA28" s="4"/>
      <c r="CB28" s="4"/>
    </row>
    <row r="29" spans="1:80" ht="15.75" thickBot="1" x14ac:dyDescent="0.3">
      <c r="A29" s="1"/>
      <c r="B29" s="129" t="s">
        <v>15</v>
      </c>
      <c r="C29" s="138"/>
      <c r="D29" s="138"/>
      <c r="E29" s="130"/>
      <c r="F29" s="22">
        <f>AVERAGE(D10:D13,G10:G13,D21:D24,G21:G24)</f>
        <v>3.4199485377022443E-2</v>
      </c>
      <c r="G29" s="1"/>
      <c r="H29" s="1"/>
      <c r="I29" s="2"/>
      <c r="J29" s="2"/>
      <c r="K29" s="2"/>
      <c r="L29" s="2"/>
      <c r="M29" s="2"/>
      <c r="N29" s="2"/>
      <c r="O29" s="2"/>
      <c r="P29" s="2"/>
      <c r="Q29" s="3"/>
      <c r="R29" s="3"/>
      <c r="S29" s="3"/>
      <c r="T29" s="3"/>
      <c r="U29" s="3"/>
      <c r="V29" s="3"/>
      <c r="W29" s="3"/>
      <c r="X29" s="3"/>
      <c r="Y29" s="3"/>
      <c r="Z29" s="4"/>
      <c r="AA29" s="132" t="s">
        <v>49</v>
      </c>
      <c r="AB29" s="133"/>
      <c r="AC29" s="134"/>
      <c r="AD29" s="21">
        <f>AD27-AD28</f>
        <v>0</v>
      </c>
      <c r="AE29" s="21">
        <f t="shared" ref="AE29:BI29" si="19">AE27-AE28</f>
        <v>0</v>
      </c>
      <c r="AF29" s="21">
        <f t="shared" si="19"/>
        <v>0</v>
      </c>
      <c r="AG29" s="21">
        <f t="shared" si="19"/>
        <v>0</v>
      </c>
      <c r="AH29" s="21">
        <f t="shared" si="19"/>
        <v>0</v>
      </c>
      <c r="AI29" s="21">
        <f t="shared" si="19"/>
        <v>0</v>
      </c>
      <c r="AJ29" s="21">
        <f t="shared" si="19"/>
        <v>0</v>
      </c>
      <c r="AK29" s="21">
        <f t="shared" si="19"/>
        <v>0</v>
      </c>
      <c r="AL29" s="21">
        <f t="shared" si="19"/>
        <v>0</v>
      </c>
      <c r="AM29" s="21">
        <f t="shared" si="19"/>
        <v>0</v>
      </c>
      <c r="AN29" s="21">
        <f t="shared" si="19"/>
        <v>0</v>
      </c>
      <c r="AO29" s="21">
        <f t="shared" si="19"/>
        <v>0</v>
      </c>
      <c r="AP29" s="21">
        <f t="shared" si="19"/>
        <v>0</v>
      </c>
      <c r="AQ29" s="21">
        <f t="shared" si="19"/>
        <v>0</v>
      </c>
      <c r="AR29" s="21">
        <f t="shared" si="19"/>
        <v>0</v>
      </c>
      <c r="AS29" s="21">
        <f t="shared" si="19"/>
        <v>0</v>
      </c>
      <c r="AT29" s="21">
        <f t="shared" si="19"/>
        <v>0</v>
      </c>
      <c r="AU29" s="21">
        <f t="shared" si="19"/>
        <v>0</v>
      </c>
      <c r="AV29" s="21">
        <f t="shared" si="19"/>
        <v>0</v>
      </c>
      <c r="AW29" s="21">
        <f t="shared" si="19"/>
        <v>0</v>
      </c>
      <c r="AX29" s="21">
        <f t="shared" si="19"/>
        <v>0</v>
      </c>
      <c r="AY29" s="21">
        <f t="shared" si="19"/>
        <v>0</v>
      </c>
      <c r="AZ29" s="21">
        <f t="shared" si="19"/>
        <v>0</v>
      </c>
      <c r="BA29" s="21">
        <f t="shared" si="19"/>
        <v>0</v>
      </c>
      <c r="BB29" s="21">
        <f t="shared" si="19"/>
        <v>0</v>
      </c>
      <c r="BC29" s="21">
        <f t="shared" si="19"/>
        <v>0</v>
      </c>
      <c r="BD29" s="21">
        <f t="shared" si="19"/>
        <v>0</v>
      </c>
      <c r="BE29" s="21">
        <f t="shared" si="19"/>
        <v>0</v>
      </c>
      <c r="BF29" s="21">
        <f t="shared" si="19"/>
        <v>0</v>
      </c>
      <c r="BG29" s="21">
        <f t="shared" si="19"/>
        <v>0</v>
      </c>
      <c r="BH29" s="21">
        <f t="shared" si="19"/>
        <v>0</v>
      </c>
      <c r="BI29" s="21">
        <f t="shared" si="19"/>
        <v>0</v>
      </c>
      <c r="BJ29" s="4"/>
      <c r="BK29" s="4"/>
      <c r="BL29" s="4"/>
      <c r="BM29" s="4"/>
      <c r="BN29" s="4"/>
      <c r="BO29" s="4"/>
      <c r="BP29" s="4"/>
      <c r="BQ29" s="4"/>
      <c r="BR29" s="4"/>
      <c r="BS29" s="4"/>
      <c r="BT29" s="4"/>
      <c r="BU29" s="4"/>
      <c r="BV29" s="4"/>
      <c r="BW29" s="4"/>
      <c r="BX29" s="4"/>
      <c r="BY29" s="4"/>
      <c r="BZ29" s="4"/>
      <c r="CA29" s="4"/>
      <c r="CB29" s="4"/>
    </row>
    <row r="30" spans="1:80" ht="15.75" thickBot="1" x14ac:dyDescent="0.3">
      <c r="A30" s="1"/>
      <c r="B30" s="129" t="s">
        <v>17</v>
      </c>
      <c r="C30" s="138"/>
      <c r="D30" s="138"/>
      <c r="E30" s="130"/>
      <c r="F30" s="22">
        <f>AVERAGE(D14,G14,D25,G25)</f>
        <v>-4.5795858267744433E-2</v>
      </c>
      <c r="G30" s="1"/>
      <c r="H30" s="1"/>
      <c r="I30" s="2"/>
      <c r="J30" s="2"/>
      <c r="K30" s="7" t="s">
        <v>10</v>
      </c>
      <c r="L30" s="2"/>
      <c r="M30" s="8" t="s">
        <v>13</v>
      </c>
      <c r="N30" s="9" t="s">
        <v>11</v>
      </c>
      <c r="O30" s="2"/>
      <c r="P30" s="2"/>
      <c r="Q30" s="3"/>
      <c r="R30" s="3"/>
      <c r="S30" s="3"/>
      <c r="T30" s="3"/>
      <c r="U30" s="3"/>
      <c r="V30" s="3"/>
      <c r="W30" s="3"/>
      <c r="X30" s="3"/>
      <c r="Y30" s="3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4"/>
      <c r="AU30" s="4"/>
      <c r="AV30" s="4"/>
      <c r="AW30" s="4"/>
      <c r="AX30" s="4"/>
      <c r="AY30" s="4"/>
      <c r="AZ30" s="4"/>
      <c r="BA30" s="4"/>
      <c r="BB30" s="4"/>
      <c r="BC30" s="4"/>
      <c r="BD30" s="4"/>
      <c r="BE30" s="4"/>
      <c r="BF30" s="4"/>
      <c r="BG30" s="4"/>
      <c r="BH30" s="4"/>
      <c r="BI30" s="4"/>
      <c r="BJ30" s="4"/>
      <c r="BK30" s="4"/>
      <c r="BL30" s="4"/>
      <c r="BM30" s="4"/>
      <c r="BN30" s="4"/>
      <c r="BO30" s="4"/>
      <c r="BP30" s="4"/>
      <c r="BQ30" s="4"/>
      <c r="BR30" s="4"/>
      <c r="BS30" s="4"/>
      <c r="BT30" s="4"/>
      <c r="BU30" s="4"/>
      <c r="BV30" s="4"/>
      <c r="BW30" s="4"/>
      <c r="BX30" s="4"/>
      <c r="BY30" s="4"/>
      <c r="BZ30" s="4"/>
      <c r="CA30" s="4"/>
      <c r="CB30" s="4"/>
    </row>
    <row r="31" spans="1:80" ht="15.75" thickBot="1" x14ac:dyDescent="0.3">
      <c r="A31" s="1"/>
      <c r="B31" s="129" t="s">
        <v>16</v>
      </c>
      <c r="C31" s="138"/>
      <c r="D31" s="138"/>
      <c r="E31" s="130"/>
      <c r="F31" s="22">
        <f>AVERAGE(D15,G15,D26,G26)</f>
        <v>-3.0067689312568063E-2</v>
      </c>
      <c r="G31" s="1"/>
      <c r="H31" s="1"/>
      <c r="I31" s="2"/>
      <c r="J31" s="20" t="s">
        <v>3</v>
      </c>
      <c r="K31" s="54">
        <v>0.61299999999999999</v>
      </c>
      <c r="L31" s="6" t="s">
        <v>12</v>
      </c>
      <c r="M31" s="15">
        <f>K31/N31</f>
        <v>0.77398989898989889</v>
      </c>
      <c r="N31" s="55">
        <v>0.79200000000000004</v>
      </c>
      <c r="O31" s="39" t="s">
        <v>12</v>
      </c>
      <c r="P31" s="2"/>
      <c r="Q31" s="3"/>
      <c r="R31" s="3"/>
      <c r="S31" s="3"/>
      <c r="T31" s="3"/>
      <c r="U31" s="3"/>
      <c r="V31" s="3"/>
      <c r="W31" s="3"/>
      <c r="X31" s="3"/>
      <c r="Y31" s="3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4"/>
      <c r="AU31" s="4"/>
      <c r="AV31" s="4"/>
      <c r="AW31" s="4"/>
      <c r="AX31" s="4"/>
      <c r="AY31" s="4"/>
      <c r="AZ31" s="4"/>
      <c r="BA31" s="4"/>
      <c r="BB31" s="4"/>
      <c r="BC31" s="4"/>
      <c r="BD31" s="4"/>
      <c r="BE31" s="4"/>
      <c r="BF31" s="4"/>
      <c r="BG31" s="4"/>
      <c r="BH31" s="4"/>
      <c r="BI31" s="4"/>
      <c r="BJ31" s="4"/>
      <c r="BK31" s="4"/>
      <c r="BL31" s="4"/>
      <c r="BM31" s="4"/>
      <c r="BN31" s="4"/>
      <c r="BO31" s="4"/>
      <c r="BP31" s="4"/>
      <c r="BQ31" s="4"/>
      <c r="BR31" s="4"/>
      <c r="BS31" s="4"/>
      <c r="BT31" s="4"/>
      <c r="BU31" s="4"/>
      <c r="BV31" s="4"/>
      <c r="BW31" s="4"/>
      <c r="BX31" s="4"/>
      <c r="BY31" s="4"/>
      <c r="BZ31" s="4"/>
      <c r="CA31" s="4"/>
      <c r="CB31" s="4"/>
    </row>
    <row r="32" spans="1:80" x14ac:dyDescent="0.25">
      <c r="A32" s="1"/>
      <c r="B32" s="1"/>
      <c r="C32" s="1"/>
      <c r="D32" s="1"/>
      <c r="E32" s="1"/>
      <c r="F32" s="1"/>
      <c r="G32" s="1"/>
      <c r="H32" s="1"/>
      <c r="I32" s="2"/>
      <c r="J32" s="20" t="s">
        <v>4</v>
      </c>
      <c r="K32" s="54">
        <v>0.68</v>
      </c>
      <c r="L32" s="17">
        <f>K32/K31-1</f>
        <v>0.10929853181076687</v>
      </c>
      <c r="M32" s="15">
        <f t="shared" ref="M32:M37" si="20">K32/N32</f>
        <v>0.80952380952380965</v>
      </c>
      <c r="N32" s="55">
        <v>0.84</v>
      </c>
      <c r="O32" s="18">
        <f>N32/N31-1</f>
        <v>6.0606060606060552E-2</v>
      </c>
      <c r="P32" s="2"/>
      <c r="Q32" s="3"/>
      <c r="R32" s="3"/>
      <c r="S32" s="3"/>
      <c r="T32" s="3"/>
      <c r="U32" s="3"/>
      <c r="V32" s="3"/>
      <c r="W32" s="3"/>
      <c r="X32" s="3"/>
      <c r="Y32" s="3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  <c r="AO32" s="4"/>
      <c r="AP32" s="4"/>
      <c r="AQ32" s="4"/>
      <c r="AR32" s="4"/>
      <c r="AS32" s="4"/>
      <c r="AT32" s="4"/>
      <c r="AU32" s="4"/>
      <c r="AV32" s="4"/>
      <c r="AW32" s="4"/>
      <c r="AX32" s="4"/>
      <c r="AY32" s="4"/>
      <c r="AZ32" s="4"/>
      <c r="BA32" s="4"/>
      <c r="BB32" s="4"/>
      <c r="BC32" s="4"/>
      <c r="BD32" s="4"/>
      <c r="BE32" s="4"/>
      <c r="BF32" s="4"/>
      <c r="BG32" s="4"/>
      <c r="BH32" s="4"/>
      <c r="BI32" s="4"/>
      <c r="BJ32" s="4"/>
      <c r="BK32" s="4"/>
      <c r="BL32" s="4"/>
      <c r="BM32" s="4"/>
      <c r="BN32" s="4"/>
      <c r="BO32" s="4"/>
      <c r="BP32" s="4"/>
      <c r="BQ32" s="4"/>
      <c r="BR32" s="4"/>
      <c r="BS32" s="4"/>
      <c r="BT32" s="4"/>
      <c r="BU32" s="4"/>
      <c r="BV32" s="4"/>
      <c r="BW32" s="4"/>
      <c r="BX32" s="4"/>
      <c r="BY32" s="4"/>
      <c r="BZ32" s="4"/>
      <c r="CA32" s="4"/>
      <c r="CB32" s="4"/>
    </row>
    <row r="33" spans="1:51" x14ac:dyDescent="0.25">
      <c r="A33" s="1"/>
      <c r="B33" s="1"/>
      <c r="C33" s="1"/>
      <c r="D33" s="1"/>
      <c r="E33" s="1"/>
      <c r="F33" s="1"/>
      <c r="G33" s="1"/>
      <c r="H33" s="1"/>
      <c r="I33" s="2"/>
      <c r="J33" s="20" t="s">
        <v>5</v>
      </c>
      <c r="K33" s="54">
        <v>0.755</v>
      </c>
      <c r="L33" s="17">
        <f t="shared" ref="L33:L35" si="21">K33/K32-1</f>
        <v>0.11029411764705865</v>
      </c>
      <c r="M33" s="15">
        <f t="shared" si="20"/>
        <v>0.848314606741573</v>
      </c>
      <c r="N33" s="55">
        <v>0.89</v>
      </c>
      <c r="O33" s="18">
        <f t="shared" ref="O33:O35" si="22">N33/N32-1</f>
        <v>5.9523809523809534E-2</v>
      </c>
      <c r="P33" s="2"/>
      <c r="Q33" s="23"/>
      <c r="R33" s="23"/>
      <c r="S33" s="23"/>
      <c r="T33" s="23"/>
      <c r="U33" s="23"/>
      <c r="V33" s="23"/>
      <c r="W33" s="23"/>
      <c r="X33" s="23"/>
      <c r="Y33" s="23"/>
      <c r="Z33" s="24"/>
      <c r="AA33" s="24"/>
      <c r="AB33" s="24"/>
      <c r="AC33" s="24"/>
      <c r="AD33" s="24"/>
      <c r="AE33" s="24"/>
      <c r="AF33" s="24"/>
      <c r="AG33" s="24"/>
      <c r="AH33" s="24"/>
      <c r="AI33" s="24"/>
      <c r="AJ33" s="24"/>
      <c r="AK33" s="24"/>
      <c r="AL33" s="24"/>
      <c r="AM33" s="25"/>
      <c r="AN33" s="25"/>
      <c r="AO33" s="25"/>
      <c r="AP33" s="25"/>
      <c r="AQ33" s="25"/>
      <c r="AR33" s="25"/>
      <c r="AS33" s="25"/>
      <c r="AT33" s="25"/>
      <c r="AU33" s="25"/>
      <c r="AV33" s="25"/>
      <c r="AW33" s="25"/>
      <c r="AX33" s="25"/>
      <c r="AY33" s="25"/>
    </row>
    <row r="34" spans="1:51" ht="15.75" thickBot="1" x14ac:dyDescent="0.3">
      <c r="A34" s="25"/>
      <c r="B34" s="25"/>
      <c r="C34" s="25"/>
      <c r="D34" s="25"/>
      <c r="E34" s="25"/>
      <c r="F34" s="25"/>
      <c r="G34" s="25"/>
      <c r="H34" s="25"/>
      <c r="I34" s="2"/>
      <c r="J34" s="20" t="s">
        <v>6</v>
      </c>
      <c r="K34" s="54">
        <v>0.83799999999999997</v>
      </c>
      <c r="L34" s="17">
        <f t="shared" si="21"/>
        <v>0.10993377483443711</v>
      </c>
      <c r="M34" s="15">
        <f t="shared" si="20"/>
        <v>0.88865323435843058</v>
      </c>
      <c r="N34" s="55">
        <v>0.94299999999999995</v>
      </c>
      <c r="O34" s="18">
        <f t="shared" si="22"/>
        <v>5.9550561797752755E-2</v>
      </c>
      <c r="P34" s="2"/>
      <c r="Q34" s="23"/>
      <c r="R34" s="23"/>
      <c r="S34" s="23"/>
      <c r="T34" s="23"/>
      <c r="U34" s="23"/>
      <c r="V34" s="23"/>
      <c r="W34" s="23"/>
      <c r="X34" s="23"/>
      <c r="Y34" s="23"/>
      <c r="Z34" s="24"/>
      <c r="AA34" s="24"/>
      <c r="AB34" s="24"/>
      <c r="AC34" s="24"/>
      <c r="AD34" s="24"/>
      <c r="AE34" s="24"/>
      <c r="AF34" s="24"/>
      <c r="AG34" s="24"/>
      <c r="AH34" s="24"/>
      <c r="AI34" s="24"/>
      <c r="AJ34" s="24"/>
      <c r="AK34" s="24"/>
      <c r="AL34" s="24"/>
      <c r="AM34" s="25"/>
      <c r="AN34" s="25"/>
      <c r="AO34" s="25"/>
      <c r="AP34" s="25"/>
      <c r="AQ34" s="25"/>
      <c r="AR34" s="25"/>
      <c r="AS34" s="25"/>
      <c r="AT34" s="25"/>
      <c r="AU34" s="25"/>
      <c r="AV34" s="25"/>
      <c r="AW34" s="25"/>
      <c r="AX34" s="25"/>
      <c r="AY34" s="25"/>
    </row>
    <row r="35" spans="1:51" ht="15.75" thickBot="1" x14ac:dyDescent="0.3">
      <c r="A35" s="25"/>
      <c r="B35" s="129" t="s">
        <v>23</v>
      </c>
      <c r="C35" s="130"/>
      <c r="D35" s="25"/>
      <c r="E35" s="25"/>
      <c r="F35" s="25"/>
      <c r="G35" s="25"/>
      <c r="H35" s="25"/>
      <c r="I35" s="2"/>
      <c r="J35" s="20" t="s">
        <v>7</v>
      </c>
      <c r="K35" s="54">
        <v>0.93</v>
      </c>
      <c r="L35" s="17">
        <f t="shared" si="21"/>
        <v>0.10978520286396187</v>
      </c>
      <c r="M35" s="15">
        <f t="shared" si="20"/>
        <v>0.93</v>
      </c>
      <c r="N35" s="55">
        <v>1</v>
      </c>
      <c r="O35" s="18">
        <f t="shared" si="22"/>
        <v>6.0445387062566303E-2</v>
      </c>
      <c r="P35" s="2"/>
      <c r="Q35" s="23"/>
      <c r="R35" s="129" t="s">
        <v>42</v>
      </c>
      <c r="S35" s="130"/>
      <c r="T35" s="23"/>
      <c r="U35" s="132" t="s">
        <v>40</v>
      </c>
      <c r="V35" s="134"/>
      <c r="W35" s="23"/>
      <c r="X35" s="23"/>
      <c r="Y35" s="23"/>
      <c r="Z35" s="24"/>
      <c r="AA35" s="24"/>
      <c r="AB35" s="24"/>
      <c r="AC35" s="24"/>
      <c r="AD35" s="24"/>
      <c r="AE35" s="24"/>
      <c r="AF35" s="24"/>
      <c r="AG35" s="24"/>
      <c r="AH35" s="24"/>
      <c r="AI35" s="24"/>
      <c r="AJ35" s="24"/>
      <c r="AK35" s="24"/>
      <c r="AL35" s="24"/>
      <c r="AM35" s="25"/>
      <c r="AN35" s="129" t="s">
        <v>80</v>
      </c>
      <c r="AO35" s="130"/>
      <c r="AP35" s="25"/>
      <c r="AQ35" s="25"/>
      <c r="AR35" s="25"/>
      <c r="AS35" s="25"/>
      <c r="AT35" s="25"/>
      <c r="AU35" s="7" t="s">
        <v>10</v>
      </c>
      <c r="AV35" s="9" t="s">
        <v>11</v>
      </c>
      <c r="AW35" s="25"/>
      <c r="AX35" s="25"/>
      <c r="AY35" s="25"/>
    </row>
    <row r="36" spans="1:51" x14ac:dyDescent="0.25">
      <c r="A36" s="25"/>
      <c r="B36" s="25"/>
      <c r="C36" s="25"/>
      <c r="D36" s="25"/>
      <c r="E36" s="25"/>
      <c r="F36" s="25"/>
      <c r="G36" s="25"/>
      <c r="H36" s="25"/>
      <c r="I36" s="2"/>
      <c r="J36" s="31" t="s">
        <v>9</v>
      </c>
      <c r="K36" s="54">
        <v>1.1499999999999999</v>
      </c>
      <c r="L36" s="17">
        <f>K36/K31-1</f>
        <v>0.87601957585644352</v>
      </c>
      <c r="M36" s="15">
        <f t="shared" si="20"/>
        <v>0.85820895522388052</v>
      </c>
      <c r="N36" s="55">
        <v>1.34</v>
      </c>
      <c r="O36" s="18">
        <f>N36/N31-1</f>
        <v>0.69191919191919204</v>
      </c>
      <c r="P36" s="2"/>
      <c r="Q36" s="23"/>
      <c r="R36" s="23"/>
      <c r="S36" s="23"/>
      <c r="T36" s="23"/>
      <c r="U36" s="23"/>
      <c r="V36" s="23"/>
      <c r="W36" s="23"/>
      <c r="X36" s="23"/>
      <c r="Y36" s="23"/>
      <c r="Z36" s="24"/>
      <c r="AA36" s="24"/>
      <c r="AB36" s="24"/>
      <c r="AC36" s="24"/>
      <c r="AD36" s="24"/>
      <c r="AE36" s="24"/>
      <c r="AF36" s="24"/>
      <c r="AG36" s="24"/>
      <c r="AH36" s="24"/>
      <c r="AI36" s="24"/>
      <c r="AJ36" s="24"/>
      <c r="AK36" s="24"/>
      <c r="AL36" s="24"/>
      <c r="AM36" s="25"/>
      <c r="AN36" s="25"/>
      <c r="AO36" s="25"/>
      <c r="AP36" s="25"/>
      <c r="AQ36" s="25"/>
      <c r="AR36" s="25"/>
      <c r="AS36" s="135" t="s">
        <v>26</v>
      </c>
      <c r="AT36" s="135"/>
      <c r="AU36" s="67">
        <v>-0.1</v>
      </c>
      <c r="AV36" s="66">
        <v>-0.1</v>
      </c>
      <c r="AW36" s="25"/>
      <c r="AX36" s="25"/>
      <c r="AY36" s="25"/>
    </row>
    <row r="37" spans="1:51" ht="15.75" thickBot="1" x14ac:dyDescent="0.3">
      <c r="A37" s="25"/>
      <c r="B37" s="25"/>
      <c r="C37" s="25"/>
      <c r="D37" s="25"/>
      <c r="E37" s="25"/>
      <c r="F37" s="25"/>
      <c r="G37" s="25"/>
      <c r="H37" s="25"/>
      <c r="I37" s="2"/>
      <c r="J37" s="33" t="s">
        <v>8</v>
      </c>
      <c r="K37" s="54">
        <v>1.4</v>
      </c>
      <c r="L37" s="17">
        <f t="shared" ref="L37" si="23">K37/K36-1</f>
        <v>0.21739130434782616</v>
      </c>
      <c r="M37" s="15">
        <f t="shared" si="20"/>
        <v>0.82256169212690944</v>
      </c>
      <c r="N37" s="55">
        <v>1.702</v>
      </c>
      <c r="O37" s="18">
        <f t="shared" ref="O37" si="24">N37/N36-1</f>
        <v>0.27014925373134324</v>
      </c>
      <c r="P37" s="2"/>
      <c r="Q37" s="23"/>
      <c r="R37" s="23"/>
      <c r="S37" s="23"/>
      <c r="T37" s="23"/>
      <c r="U37" s="23"/>
      <c r="V37" s="23"/>
      <c r="W37" s="23"/>
      <c r="X37" s="23"/>
      <c r="Y37" s="23"/>
      <c r="Z37" s="24"/>
      <c r="AA37" s="24"/>
      <c r="AB37" s="24"/>
      <c r="AC37" s="24"/>
      <c r="AD37" s="24"/>
      <c r="AE37" s="24"/>
      <c r="AF37" s="24"/>
      <c r="AG37" s="24"/>
      <c r="AH37" s="24"/>
      <c r="AI37" s="24"/>
      <c r="AJ37" s="24"/>
      <c r="AK37" s="24"/>
      <c r="AL37" s="24"/>
      <c r="AM37" s="25"/>
      <c r="AN37" s="25"/>
      <c r="AO37" s="25"/>
      <c r="AP37" s="25"/>
      <c r="AQ37" s="25"/>
      <c r="AR37" s="25"/>
      <c r="AS37" s="140" t="s">
        <v>9</v>
      </c>
      <c r="AT37" s="140"/>
      <c r="AU37" s="67">
        <v>0.06</v>
      </c>
      <c r="AV37" s="66">
        <v>0.06</v>
      </c>
      <c r="AW37" s="25"/>
      <c r="AX37" s="25"/>
      <c r="AY37" s="25"/>
    </row>
    <row r="38" spans="1:51" ht="15.75" thickBot="1" x14ac:dyDescent="0.3">
      <c r="A38" s="25"/>
      <c r="B38" s="25"/>
      <c r="C38" s="6" t="s">
        <v>21</v>
      </c>
      <c r="D38" s="126" t="s">
        <v>24</v>
      </c>
      <c r="E38" s="127"/>
      <c r="F38" s="126" t="s">
        <v>25</v>
      </c>
      <c r="G38" s="127"/>
      <c r="H38" s="25"/>
      <c r="I38" s="2"/>
      <c r="J38" s="2"/>
      <c r="K38" s="2"/>
      <c r="L38" s="2"/>
      <c r="M38" s="2"/>
      <c r="N38" s="2"/>
      <c r="O38" s="2"/>
      <c r="P38" s="2"/>
      <c r="Q38" s="23"/>
      <c r="R38" s="6" t="s">
        <v>1</v>
      </c>
      <c r="S38" s="126" t="s">
        <v>43</v>
      </c>
      <c r="T38" s="131"/>
      <c r="U38" s="127"/>
      <c r="V38" s="23"/>
      <c r="W38" s="23"/>
      <c r="X38" s="23"/>
      <c r="Y38" s="23"/>
      <c r="Z38" s="24"/>
      <c r="AA38" s="24"/>
      <c r="AB38" s="24"/>
      <c r="AC38" s="24"/>
      <c r="AD38" s="24"/>
      <c r="AE38" s="24"/>
      <c r="AF38" s="24"/>
      <c r="AG38" s="24"/>
      <c r="AH38" s="24"/>
      <c r="AI38" s="24"/>
      <c r="AJ38" s="24"/>
      <c r="AK38" s="24"/>
      <c r="AL38" s="24"/>
      <c r="AM38" s="25"/>
      <c r="AN38" s="6" t="s">
        <v>1</v>
      </c>
      <c r="AO38" s="126" t="s">
        <v>81</v>
      </c>
      <c r="AP38" s="131"/>
      <c r="AQ38" s="127"/>
      <c r="AR38" s="25"/>
      <c r="AS38" s="141" t="s">
        <v>8</v>
      </c>
      <c r="AT38" s="141"/>
      <c r="AU38" s="67">
        <v>0.08</v>
      </c>
      <c r="AV38" s="66">
        <v>0.08</v>
      </c>
      <c r="AW38" s="25"/>
      <c r="AX38" s="25"/>
      <c r="AY38" s="25"/>
    </row>
    <row r="39" spans="1:51" x14ac:dyDescent="0.25">
      <c r="A39" s="25"/>
      <c r="B39" s="25"/>
      <c r="C39" s="25"/>
      <c r="D39" s="25"/>
      <c r="E39" s="25"/>
      <c r="F39" s="25"/>
      <c r="G39" s="25"/>
      <c r="H39" s="25"/>
      <c r="I39" s="2"/>
      <c r="J39" s="2"/>
      <c r="K39" s="2"/>
      <c r="L39" s="2"/>
      <c r="M39" s="2"/>
      <c r="N39" s="2"/>
      <c r="O39" s="2"/>
      <c r="P39" s="2"/>
      <c r="Q39" s="23"/>
      <c r="R39" s="23"/>
      <c r="S39" s="23"/>
      <c r="T39" s="23"/>
      <c r="U39" s="23"/>
      <c r="V39" s="23"/>
      <c r="W39" s="23"/>
      <c r="X39" s="23"/>
      <c r="Y39" s="23"/>
      <c r="Z39" s="24"/>
      <c r="AA39" s="24"/>
      <c r="AB39" s="24"/>
      <c r="AC39" s="24"/>
      <c r="AD39" s="24"/>
      <c r="AE39" s="24"/>
      <c r="AF39" s="24"/>
      <c r="AG39" s="24"/>
      <c r="AH39" s="24"/>
      <c r="AI39" s="24"/>
      <c r="AJ39" s="24"/>
      <c r="AK39" s="24"/>
      <c r="AL39" s="24"/>
      <c r="AM39" s="25"/>
      <c r="AN39" s="25"/>
      <c r="AO39" s="25"/>
      <c r="AP39" s="25"/>
      <c r="AQ39" s="25"/>
      <c r="AR39" s="25"/>
      <c r="AS39" s="25"/>
      <c r="AT39" s="25"/>
      <c r="AU39" s="25"/>
      <c r="AV39" s="25"/>
      <c r="AW39" s="25"/>
      <c r="AX39" s="25"/>
      <c r="AY39" s="25"/>
    </row>
    <row r="40" spans="1:51" x14ac:dyDescent="0.25">
      <c r="A40" s="25"/>
      <c r="B40" s="25"/>
      <c r="C40" s="26" t="s">
        <v>94</v>
      </c>
      <c r="D40" s="26" t="s">
        <v>95</v>
      </c>
      <c r="E40" s="27" t="s">
        <v>28</v>
      </c>
      <c r="F40" s="28" t="s">
        <v>29</v>
      </c>
      <c r="G40" s="29" t="s">
        <v>30</v>
      </c>
      <c r="H40" s="25"/>
      <c r="I40" s="24"/>
      <c r="J40" s="24"/>
      <c r="K40" s="24"/>
      <c r="L40" s="24"/>
      <c r="M40" s="24"/>
      <c r="N40" s="24"/>
      <c r="O40" s="24"/>
      <c r="P40" s="24"/>
      <c r="Q40" s="23"/>
      <c r="R40" s="23"/>
      <c r="S40" s="27" t="s">
        <v>44</v>
      </c>
      <c r="T40" s="30" t="s">
        <v>45</v>
      </c>
      <c r="U40" s="23"/>
      <c r="V40" s="27" t="s">
        <v>53</v>
      </c>
      <c r="W40" s="23"/>
      <c r="X40" s="23"/>
      <c r="Y40" s="23"/>
      <c r="Z40" s="24"/>
      <c r="AA40" s="24"/>
      <c r="AB40" s="24"/>
      <c r="AC40" s="24"/>
      <c r="AD40" s="24"/>
      <c r="AE40" s="24"/>
      <c r="AF40" s="24"/>
      <c r="AG40" s="24"/>
      <c r="AH40" s="24"/>
      <c r="AI40" s="24"/>
      <c r="AJ40" s="24"/>
      <c r="AK40" s="24"/>
      <c r="AL40" s="24"/>
      <c r="AM40" s="25"/>
      <c r="AN40" s="25"/>
      <c r="AO40" s="25"/>
      <c r="AP40" s="25"/>
      <c r="AQ40" s="25"/>
      <c r="AR40" s="25"/>
      <c r="AS40" s="25"/>
      <c r="AT40" s="25"/>
      <c r="AU40" s="25"/>
      <c r="AV40" s="25"/>
      <c r="AW40" s="25"/>
      <c r="AX40" s="25"/>
      <c r="AY40" s="25"/>
    </row>
    <row r="41" spans="1:51" ht="15.75" thickBot="1" x14ac:dyDescent="0.3">
      <c r="A41" s="25"/>
      <c r="B41" s="20" t="s">
        <v>26</v>
      </c>
      <c r="C41" s="58">
        <v>1300</v>
      </c>
      <c r="D41" s="58">
        <v>1150</v>
      </c>
      <c r="E41" s="59">
        <v>0.01</v>
      </c>
      <c r="F41" s="60">
        <v>1500</v>
      </c>
      <c r="G41" s="61">
        <v>1300</v>
      </c>
      <c r="H41" s="25"/>
      <c r="I41" s="24"/>
      <c r="J41" s="24"/>
      <c r="K41" s="24"/>
      <c r="L41" s="24"/>
      <c r="M41" s="24"/>
      <c r="N41" s="24"/>
      <c r="O41" s="24"/>
      <c r="P41" s="24"/>
      <c r="Q41" s="23"/>
      <c r="R41" s="20" t="s">
        <v>3</v>
      </c>
      <c r="S41" s="56">
        <v>364.15</v>
      </c>
      <c r="T41" s="56">
        <v>1658</v>
      </c>
      <c r="U41" s="39" t="s">
        <v>12</v>
      </c>
      <c r="V41" s="39">
        <f t="shared" ref="V41:V47" si="25">S41-273.15</f>
        <v>91</v>
      </c>
      <c r="W41" s="39" t="s">
        <v>46</v>
      </c>
      <c r="X41" s="23"/>
      <c r="Y41" s="23"/>
      <c r="Z41" s="24"/>
      <c r="AA41" s="24"/>
      <c r="AB41" s="24"/>
      <c r="AC41" s="24"/>
      <c r="AD41" s="24"/>
      <c r="AE41" s="24"/>
      <c r="AF41" s="24"/>
      <c r="AG41" s="24"/>
      <c r="AH41" s="24"/>
      <c r="AI41" s="24"/>
      <c r="AJ41" s="24"/>
      <c r="AK41" s="24"/>
      <c r="AL41" s="24"/>
      <c r="AM41" s="68"/>
      <c r="AN41" s="68"/>
      <c r="AO41" s="68"/>
      <c r="AP41" s="68"/>
      <c r="AQ41" s="68"/>
      <c r="AR41" s="69"/>
      <c r="AS41" s="69"/>
      <c r="AT41" s="69"/>
      <c r="AU41" s="69"/>
      <c r="AV41" s="69"/>
      <c r="AW41" s="69"/>
      <c r="AX41" s="69"/>
      <c r="AY41" s="69"/>
    </row>
    <row r="42" spans="1:51" ht="15.75" customHeight="1" thickBot="1" x14ac:dyDescent="0.3">
      <c r="A42" s="25"/>
      <c r="B42" s="31" t="s">
        <v>9</v>
      </c>
      <c r="C42" s="58">
        <v>950</v>
      </c>
      <c r="D42" s="58">
        <v>850</v>
      </c>
      <c r="E42" s="59">
        <v>5.0000000000000001E-3</v>
      </c>
      <c r="F42" s="60">
        <v>1450</v>
      </c>
      <c r="G42" s="61">
        <v>1600</v>
      </c>
      <c r="H42" s="25"/>
      <c r="I42" s="24"/>
      <c r="J42" s="129" t="s">
        <v>52</v>
      </c>
      <c r="K42" s="130"/>
      <c r="L42" s="24"/>
      <c r="M42" s="24"/>
      <c r="N42" s="139" t="s">
        <v>61</v>
      </c>
      <c r="O42" s="139"/>
      <c r="P42" s="24"/>
      <c r="Q42" s="23"/>
      <c r="R42" s="20" t="s">
        <v>4</v>
      </c>
      <c r="S42" s="56">
        <v>361.15</v>
      </c>
      <c r="T42" s="56">
        <v>1382</v>
      </c>
      <c r="U42" s="18">
        <f>-T41/T42+1</f>
        <v>-0.19971056439942103</v>
      </c>
      <c r="V42" s="39">
        <f t="shared" si="25"/>
        <v>88</v>
      </c>
      <c r="W42" s="32">
        <f>V42-V41</f>
        <v>-3</v>
      </c>
      <c r="X42" s="23"/>
      <c r="Y42" s="23"/>
      <c r="Z42" s="24"/>
      <c r="AA42" s="24"/>
      <c r="AB42" s="24"/>
      <c r="AC42" s="24"/>
      <c r="AD42" s="24"/>
      <c r="AE42" s="24"/>
      <c r="AF42" s="24"/>
      <c r="AG42" s="24"/>
      <c r="AH42" s="24"/>
      <c r="AI42" s="24"/>
      <c r="AJ42" s="24"/>
      <c r="AK42" s="24"/>
      <c r="AL42" s="24"/>
      <c r="AM42" s="68"/>
      <c r="AN42" s="68"/>
      <c r="AO42" s="68"/>
      <c r="AP42" s="68"/>
      <c r="AQ42" s="68"/>
      <c r="AR42" s="69"/>
      <c r="AS42" s="69"/>
      <c r="AT42" s="6" t="s">
        <v>1</v>
      </c>
      <c r="AU42" s="126" t="s">
        <v>83</v>
      </c>
      <c r="AV42" s="127"/>
      <c r="AW42" s="69"/>
      <c r="AX42" s="77" t="s">
        <v>40</v>
      </c>
      <c r="AY42" s="69"/>
    </row>
    <row r="43" spans="1:51" ht="15.75" thickBot="1" x14ac:dyDescent="0.3">
      <c r="A43" s="25"/>
      <c r="B43" s="33" t="s">
        <v>8</v>
      </c>
      <c r="C43" s="58">
        <v>800</v>
      </c>
      <c r="D43" s="58">
        <v>700</v>
      </c>
      <c r="E43" s="59">
        <v>4.0000000000000001E-3</v>
      </c>
      <c r="F43" s="60">
        <v>1100</v>
      </c>
      <c r="G43" s="61">
        <v>1900</v>
      </c>
      <c r="H43" s="25"/>
      <c r="I43" s="24"/>
      <c r="J43" s="24"/>
      <c r="K43" s="24"/>
      <c r="L43" s="24"/>
      <c r="M43" s="24"/>
      <c r="N43" s="24"/>
      <c r="O43" s="24"/>
      <c r="P43" s="24"/>
      <c r="Q43" s="23"/>
      <c r="R43" s="20" t="s">
        <v>5</v>
      </c>
      <c r="S43" s="56">
        <v>358.15</v>
      </c>
      <c r="T43" s="56">
        <v>1152</v>
      </c>
      <c r="U43" s="18">
        <f t="shared" ref="U43:U45" si="26">-T42/T43+1</f>
        <v>-0.19965277777777768</v>
      </c>
      <c r="V43" s="39">
        <f t="shared" si="25"/>
        <v>85</v>
      </c>
      <c r="W43" s="32">
        <f t="shared" ref="W43:W45" si="27">V43-V42</f>
        <v>-3</v>
      </c>
      <c r="X43" s="23"/>
      <c r="Y43" s="23"/>
      <c r="Z43" s="24"/>
      <c r="AA43" s="24"/>
      <c r="AB43" s="24"/>
      <c r="AC43" s="24"/>
      <c r="AD43" s="24"/>
      <c r="AE43" s="24"/>
      <c r="AF43" s="24"/>
      <c r="AG43" s="24"/>
      <c r="AH43" s="24"/>
      <c r="AI43" s="24"/>
      <c r="AJ43" s="24"/>
      <c r="AK43" s="24"/>
      <c r="AL43" s="24"/>
      <c r="AM43" s="68"/>
      <c r="AN43" s="6" t="s">
        <v>1</v>
      </c>
      <c r="AO43" s="126" t="s">
        <v>82</v>
      </c>
      <c r="AP43" s="127"/>
      <c r="AQ43" s="68"/>
      <c r="AR43" s="69"/>
      <c r="AS43" s="69"/>
      <c r="AT43" s="69"/>
      <c r="AU43" s="69"/>
      <c r="AV43" s="69"/>
      <c r="AW43" s="69"/>
      <c r="AX43" s="69"/>
      <c r="AY43" s="69"/>
    </row>
    <row r="44" spans="1:51" x14ac:dyDescent="0.25">
      <c r="A44" s="25"/>
      <c r="B44" s="25"/>
      <c r="C44" s="25"/>
      <c r="D44" s="25"/>
      <c r="E44" s="25"/>
      <c r="F44" s="25"/>
      <c r="G44" s="25"/>
      <c r="H44" s="25"/>
      <c r="I44" s="24"/>
      <c r="J44" s="24"/>
      <c r="K44" s="24"/>
      <c r="L44" s="24"/>
      <c r="M44" s="24"/>
      <c r="N44" s="24"/>
      <c r="O44" s="24"/>
      <c r="P44" s="24"/>
      <c r="Q44" s="23"/>
      <c r="R44" s="20" t="s">
        <v>6</v>
      </c>
      <c r="S44" s="56">
        <v>355.15</v>
      </c>
      <c r="T44" s="56">
        <v>960</v>
      </c>
      <c r="U44" s="18">
        <f t="shared" si="26"/>
        <v>-0.19999999999999996</v>
      </c>
      <c r="V44" s="39">
        <f t="shared" si="25"/>
        <v>82</v>
      </c>
      <c r="W44" s="32">
        <f t="shared" si="27"/>
        <v>-3</v>
      </c>
      <c r="X44" s="23"/>
      <c r="Y44" s="23"/>
      <c r="Z44" s="24"/>
      <c r="AA44" s="24"/>
      <c r="AB44" s="24"/>
      <c r="AC44" s="24"/>
      <c r="AD44" s="24"/>
      <c r="AE44" s="24"/>
      <c r="AF44" s="24"/>
      <c r="AG44" s="24"/>
      <c r="AH44" s="24"/>
      <c r="AI44" s="24"/>
      <c r="AJ44" s="24"/>
      <c r="AK44" s="24"/>
      <c r="AL44" s="24"/>
      <c r="AM44" s="68"/>
      <c r="AN44" s="68"/>
      <c r="AO44" s="68"/>
      <c r="AP44" s="68"/>
      <c r="AQ44" s="68"/>
      <c r="AR44" s="69"/>
      <c r="AS44" s="69"/>
      <c r="AT44" s="69"/>
      <c r="AU44" s="69"/>
      <c r="AV44" s="69"/>
      <c r="AW44" s="69"/>
      <c r="AX44" s="69"/>
      <c r="AY44" s="69"/>
    </row>
    <row r="45" spans="1:51" x14ac:dyDescent="0.25">
      <c r="A45" s="25"/>
      <c r="B45" s="25"/>
      <c r="C45" s="25"/>
      <c r="D45" s="25"/>
      <c r="E45" s="25"/>
      <c r="F45" s="25"/>
      <c r="G45" s="25"/>
      <c r="H45" s="25"/>
      <c r="I45" s="24"/>
      <c r="J45" s="34" t="s">
        <v>58</v>
      </c>
      <c r="K45" s="20" t="s">
        <v>59</v>
      </c>
      <c r="L45" s="24"/>
      <c r="M45" s="24"/>
      <c r="N45" s="24"/>
      <c r="O45" s="8" t="s">
        <v>13</v>
      </c>
      <c r="P45" s="24"/>
      <c r="Q45" s="23"/>
      <c r="R45" s="20" t="s">
        <v>7</v>
      </c>
      <c r="S45" s="56">
        <v>351.15</v>
      </c>
      <c r="T45" s="56">
        <v>800</v>
      </c>
      <c r="U45" s="18">
        <f t="shared" si="26"/>
        <v>-0.19999999999999996</v>
      </c>
      <c r="V45" s="39">
        <f t="shared" si="25"/>
        <v>78</v>
      </c>
      <c r="W45" s="32">
        <f t="shared" si="27"/>
        <v>-4</v>
      </c>
      <c r="X45" s="23"/>
      <c r="Y45" s="23"/>
      <c r="Z45" s="24"/>
      <c r="AA45" s="24"/>
      <c r="AB45" s="24"/>
      <c r="AC45" s="24"/>
      <c r="AD45" s="24"/>
      <c r="AE45" s="24"/>
      <c r="AF45" s="24"/>
      <c r="AG45" s="24"/>
      <c r="AH45" s="24"/>
      <c r="AI45" s="24"/>
      <c r="AJ45" s="24"/>
      <c r="AK45" s="24"/>
      <c r="AL45" s="24"/>
      <c r="AM45" s="68"/>
      <c r="AN45" s="68"/>
      <c r="AO45" s="68"/>
      <c r="AP45" s="68"/>
      <c r="AQ45" s="68"/>
      <c r="AR45" s="69"/>
      <c r="AS45" s="132" t="s">
        <v>26</v>
      </c>
      <c r="AT45" s="134"/>
      <c r="AU45" s="55">
        <v>0.1</v>
      </c>
      <c r="AV45" s="59">
        <v>0.1</v>
      </c>
      <c r="AW45" s="70">
        <v>8.2000000000000003E-2</v>
      </c>
      <c r="AX45" s="72">
        <v>5.3999999999999999E-2</v>
      </c>
      <c r="AY45" s="69"/>
    </row>
    <row r="46" spans="1:51" x14ac:dyDescent="0.25">
      <c r="A46" s="25"/>
      <c r="B46" s="139" t="s">
        <v>31</v>
      </c>
      <c r="C46" s="139"/>
      <c r="D46" s="25"/>
      <c r="E46" s="25"/>
      <c r="F46" s="25"/>
      <c r="G46" s="25"/>
      <c r="H46" s="25"/>
      <c r="I46" s="24"/>
      <c r="J46" s="20" t="s">
        <v>3</v>
      </c>
      <c r="K46" s="35">
        <f t="shared" ref="K46:K52" si="28">IFERROR(AVERAGE(C61,C71),0)</f>
        <v>2.4611928955795175E-10</v>
      </c>
      <c r="L46" s="39" t="s">
        <v>12</v>
      </c>
      <c r="M46" s="24"/>
      <c r="N46" s="20" t="s">
        <v>3</v>
      </c>
      <c r="O46" s="36">
        <f t="shared" ref="O46:O52" si="29">IFERROR(C71/C61,0)</f>
        <v>1.4572085431342319</v>
      </c>
      <c r="P46" s="24"/>
      <c r="Q46" s="23"/>
      <c r="R46" s="31" t="s">
        <v>9</v>
      </c>
      <c r="S46" s="56">
        <v>341.15</v>
      </c>
      <c r="T46" s="56">
        <v>1654</v>
      </c>
      <c r="U46" s="18">
        <f>-T41/T46+1</f>
        <v>-2.4183796856105388E-3</v>
      </c>
      <c r="V46" s="39">
        <f t="shared" si="25"/>
        <v>68</v>
      </c>
      <c r="W46" s="32">
        <f>V46-V41</f>
        <v>-23</v>
      </c>
      <c r="X46" s="23"/>
      <c r="Y46" s="23"/>
      <c r="Z46" s="24"/>
      <c r="AA46" s="24"/>
      <c r="AB46" s="24"/>
      <c r="AC46" s="24"/>
      <c r="AD46" s="24"/>
      <c r="AE46" s="24"/>
      <c r="AF46" s="24"/>
      <c r="AG46" s="24"/>
      <c r="AH46" s="24"/>
      <c r="AI46" s="24"/>
      <c r="AJ46" s="24"/>
      <c r="AK46" s="24"/>
      <c r="AL46" s="24"/>
      <c r="AM46" s="68"/>
      <c r="AN46" s="68"/>
      <c r="AO46" s="27" t="s">
        <v>44</v>
      </c>
      <c r="AP46" s="27" t="s">
        <v>53</v>
      </c>
      <c r="AQ46" s="68"/>
      <c r="AR46" s="69"/>
      <c r="AS46" s="143" t="s">
        <v>9</v>
      </c>
      <c r="AT46" s="144"/>
      <c r="AU46" s="55">
        <v>0</v>
      </c>
      <c r="AV46" s="59">
        <v>0</v>
      </c>
      <c r="AW46" s="70">
        <v>0</v>
      </c>
      <c r="AX46" s="72">
        <v>0</v>
      </c>
      <c r="AY46" s="69"/>
    </row>
    <row r="47" spans="1:51" x14ac:dyDescent="0.25">
      <c r="A47" s="25"/>
      <c r="B47" s="25"/>
      <c r="C47" s="25"/>
      <c r="D47" s="25"/>
      <c r="E47" s="25"/>
      <c r="F47" s="25"/>
      <c r="G47" s="25"/>
      <c r="H47" s="25"/>
      <c r="I47" s="24"/>
      <c r="J47" s="20" t="s">
        <v>4</v>
      </c>
      <c r="K47" s="35">
        <f t="shared" si="28"/>
        <v>3.9129485585317111E-10</v>
      </c>
      <c r="L47" s="37">
        <f>IFERROR(K47/K46,0)</f>
        <v>1.5898585460569357</v>
      </c>
      <c r="M47" s="24"/>
      <c r="N47" s="20" t="s">
        <v>4</v>
      </c>
      <c r="O47" s="36">
        <f t="shared" si="29"/>
        <v>1.5041395751192312</v>
      </c>
      <c r="P47" s="24"/>
      <c r="Q47" s="23"/>
      <c r="R47" s="33" t="s">
        <v>8</v>
      </c>
      <c r="S47" s="56">
        <v>338.15</v>
      </c>
      <c r="T47" s="56">
        <v>1545</v>
      </c>
      <c r="U47" s="18">
        <f>-T46/T47+1</f>
        <v>-7.0550161812297674E-2</v>
      </c>
      <c r="V47" s="39">
        <f t="shared" si="25"/>
        <v>65</v>
      </c>
      <c r="W47" s="32">
        <f>V47-V46</f>
        <v>-3</v>
      </c>
      <c r="X47" s="23"/>
      <c r="Y47" s="23"/>
      <c r="Z47" s="24"/>
      <c r="AA47" s="24"/>
      <c r="AB47" s="24"/>
      <c r="AC47" s="24"/>
      <c r="AD47" s="24"/>
      <c r="AE47" s="24"/>
      <c r="AF47" s="24"/>
      <c r="AG47" s="24"/>
      <c r="AH47" s="24"/>
      <c r="AI47" s="24"/>
      <c r="AJ47" s="24"/>
      <c r="AK47" s="24"/>
      <c r="AL47" s="24"/>
      <c r="AM47" s="68"/>
      <c r="AN47" s="20" t="s">
        <v>3</v>
      </c>
      <c r="AO47" s="56">
        <v>247.15</v>
      </c>
      <c r="AP47" s="39">
        <f>AO47-273.15</f>
        <v>-25.999999999999972</v>
      </c>
      <c r="AQ47" s="68"/>
      <c r="AR47" s="69"/>
      <c r="AS47" s="136" t="s">
        <v>8</v>
      </c>
      <c r="AT47" s="137"/>
      <c r="AU47" s="55">
        <v>0</v>
      </c>
      <c r="AV47" s="59">
        <v>0</v>
      </c>
      <c r="AW47" s="70">
        <v>0</v>
      </c>
      <c r="AX47" s="72">
        <v>0</v>
      </c>
      <c r="AY47" s="69"/>
    </row>
    <row r="48" spans="1:51" x14ac:dyDescent="0.25">
      <c r="A48" s="25"/>
      <c r="B48" s="25"/>
      <c r="C48" s="25"/>
      <c r="D48" s="38" t="s">
        <v>27</v>
      </c>
      <c r="E48" s="38" t="s">
        <v>29</v>
      </c>
      <c r="F48" s="38" t="s">
        <v>30</v>
      </c>
      <c r="G48" s="25"/>
      <c r="H48" s="25"/>
      <c r="I48" s="24"/>
      <c r="J48" s="20" t="s">
        <v>5</v>
      </c>
      <c r="K48" s="35">
        <f t="shared" si="28"/>
        <v>6.2225341977423111E-10</v>
      </c>
      <c r="L48" s="37">
        <f t="shared" ref="L48:L52" si="30">IFERROR(K48/K47,0)</f>
        <v>1.5902417587818343</v>
      </c>
      <c r="M48" s="24"/>
      <c r="N48" s="20" t="s">
        <v>5</v>
      </c>
      <c r="O48" s="36">
        <f t="shared" si="29"/>
        <v>1.5525820735127656</v>
      </c>
      <c r="P48" s="24"/>
      <c r="Q48" s="23"/>
      <c r="R48" s="23"/>
      <c r="S48" s="23"/>
      <c r="T48" s="23"/>
      <c r="U48" s="23"/>
      <c r="V48" s="23"/>
      <c r="W48" s="23"/>
      <c r="X48" s="23"/>
      <c r="Y48" s="23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4"/>
      <c r="AM48" s="68"/>
      <c r="AN48" s="20" t="s">
        <v>4</v>
      </c>
      <c r="AO48" s="56">
        <v>248.15</v>
      </c>
      <c r="AP48" s="39">
        <f t="shared" ref="AP48:AP53" si="31">AO48-273.15</f>
        <v>-24.999999999999972</v>
      </c>
      <c r="AQ48" s="68"/>
      <c r="AR48" s="69"/>
      <c r="AS48" s="69"/>
      <c r="AT48" s="69"/>
      <c r="AU48" s="69"/>
      <c r="AV48" s="69"/>
      <c r="AW48" s="69"/>
      <c r="AX48" s="69"/>
      <c r="AY48" s="69"/>
    </row>
    <row r="49" spans="1:51" x14ac:dyDescent="0.25">
      <c r="A49" s="25"/>
      <c r="B49" s="135" t="s">
        <v>26</v>
      </c>
      <c r="C49" s="135"/>
      <c r="D49" s="89">
        <f>AVERAGE(C41:D41)</f>
        <v>1225</v>
      </c>
      <c r="E49" s="89">
        <f>D49+F41</f>
        <v>2725</v>
      </c>
      <c r="F49" s="89">
        <f>D49+F41+G41</f>
        <v>4025</v>
      </c>
      <c r="G49" s="25"/>
      <c r="H49" s="25"/>
      <c r="I49" s="24"/>
      <c r="J49" s="20" t="s">
        <v>6</v>
      </c>
      <c r="K49" s="35">
        <f t="shared" si="28"/>
        <v>9.8977031133898695E-10</v>
      </c>
      <c r="L49" s="37">
        <f t="shared" si="30"/>
        <v>1.590622533979966</v>
      </c>
      <c r="M49" s="24"/>
      <c r="N49" s="20" t="s">
        <v>6</v>
      </c>
      <c r="O49" s="36">
        <f t="shared" si="29"/>
        <v>1.6025847167820977</v>
      </c>
      <c r="P49" s="24"/>
      <c r="Q49" s="23"/>
      <c r="R49" s="142" t="s">
        <v>77</v>
      </c>
      <c r="S49" s="142"/>
      <c r="T49" s="142"/>
      <c r="U49" s="23"/>
      <c r="V49" s="23"/>
      <c r="W49" s="23"/>
      <c r="X49" s="23"/>
      <c r="Y49" s="23"/>
      <c r="Z49" s="24"/>
      <c r="AA49" s="24"/>
      <c r="AB49" s="24"/>
      <c r="AC49" s="24"/>
      <c r="AD49" s="24"/>
      <c r="AE49" s="24"/>
      <c r="AF49" s="24"/>
      <c r="AG49" s="24"/>
      <c r="AH49" s="24"/>
      <c r="AI49" s="24"/>
      <c r="AJ49" s="24"/>
      <c r="AK49" s="24"/>
      <c r="AL49" s="24"/>
      <c r="AM49" s="68"/>
      <c r="AN49" s="20" t="s">
        <v>5</v>
      </c>
      <c r="AO49" s="56">
        <v>249.15</v>
      </c>
      <c r="AP49" s="39">
        <f t="shared" si="31"/>
        <v>-23.999999999999972</v>
      </c>
      <c r="AQ49" s="68"/>
      <c r="AR49" s="69"/>
      <c r="AS49" s="69"/>
      <c r="AT49" s="69"/>
      <c r="AU49" s="69"/>
      <c r="AV49" s="69"/>
      <c r="AW49" s="69"/>
      <c r="AX49" s="69"/>
      <c r="AY49" s="69"/>
    </row>
    <row r="50" spans="1:51" ht="15.75" thickBot="1" x14ac:dyDescent="0.3">
      <c r="A50" s="25"/>
      <c r="B50" s="140" t="s">
        <v>9</v>
      </c>
      <c r="C50" s="140"/>
      <c r="D50" s="89">
        <f t="shared" ref="D50:D51" si="32">AVERAGE(C42:D42)</f>
        <v>900</v>
      </c>
      <c r="E50" s="89">
        <f t="shared" ref="E50:E51" si="33">D50+F42</f>
        <v>2350</v>
      </c>
      <c r="F50" s="89">
        <f t="shared" ref="F50:F51" si="34">D50+F42+G42</f>
        <v>3950</v>
      </c>
      <c r="G50" s="25"/>
      <c r="H50" s="25"/>
      <c r="I50" s="24"/>
      <c r="J50" s="20" t="s">
        <v>7</v>
      </c>
      <c r="K50" s="35">
        <f t="shared" si="28"/>
        <v>1.574725263554004E-9</v>
      </c>
      <c r="L50" s="37">
        <f t="shared" si="30"/>
        <v>1.591000705430005</v>
      </c>
      <c r="M50" s="24"/>
      <c r="N50" s="20" t="s">
        <v>7</v>
      </c>
      <c r="O50" s="36">
        <f t="shared" si="29"/>
        <v>1.6541977511390089</v>
      </c>
      <c r="P50" s="24"/>
      <c r="Q50" s="23"/>
      <c r="R50" s="27" t="s">
        <v>44</v>
      </c>
      <c r="S50" s="30" t="s">
        <v>45</v>
      </c>
      <c r="T50" s="27" t="s">
        <v>53</v>
      </c>
      <c r="U50" s="20" t="s">
        <v>78</v>
      </c>
      <c r="V50" s="20" t="s">
        <v>79</v>
      </c>
      <c r="W50" s="135" t="s">
        <v>88</v>
      </c>
      <c r="X50" s="135"/>
      <c r="Y50" s="23"/>
      <c r="Z50" s="24"/>
      <c r="AA50" s="24"/>
      <c r="AB50" s="24"/>
      <c r="AC50" s="24"/>
      <c r="AD50" s="24"/>
      <c r="AE50" s="24"/>
      <c r="AF50" s="24"/>
      <c r="AG50" s="24"/>
      <c r="AH50" s="24"/>
      <c r="AI50" s="24"/>
      <c r="AJ50" s="24"/>
      <c r="AK50" s="24"/>
      <c r="AL50" s="24"/>
      <c r="AM50" s="68"/>
      <c r="AN50" s="20" t="s">
        <v>6</v>
      </c>
      <c r="AO50" s="56">
        <v>250.15</v>
      </c>
      <c r="AP50" s="39">
        <f t="shared" si="31"/>
        <v>-22.999999999999972</v>
      </c>
      <c r="AQ50" s="68"/>
      <c r="AR50" s="25"/>
      <c r="AS50" s="25"/>
      <c r="AT50" s="25"/>
      <c r="AU50" s="25"/>
      <c r="AV50" s="25"/>
      <c r="AW50" s="25"/>
      <c r="AX50" s="25"/>
      <c r="AY50" s="25"/>
    </row>
    <row r="51" spans="1:51" ht="15.75" thickBot="1" x14ac:dyDescent="0.3">
      <c r="A51" s="25"/>
      <c r="B51" s="141" t="s">
        <v>8</v>
      </c>
      <c r="C51" s="141"/>
      <c r="D51" s="89">
        <f t="shared" si="32"/>
        <v>750</v>
      </c>
      <c r="E51" s="89">
        <f t="shared" si="33"/>
        <v>1850</v>
      </c>
      <c r="F51" s="89">
        <f t="shared" si="34"/>
        <v>3750</v>
      </c>
      <c r="G51" s="25"/>
      <c r="H51" s="25"/>
      <c r="I51" s="24"/>
      <c r="J51" s="31" t="s">
        <v>9</v>
      </c>
      <c r="K51" s="35">
        <f t="shared" si="28"/>
        <v>1.6165227509523222E-10</v>
      </c>
      <c r="L51" s="37">
        <f>IFERROR(K50/K51,0)</f>
        <v>9.7414358234445224</v>
      </c>
      <c r="M51" s="24"/>
      <c r="N51" s="31" t="s">
        <v>9</v>
      </c>
      <c r="O51" s="36">
        <f t="shared" si="29"/>
        <v>1.3748811188800352</v>
      </c>
      <c r="P51" s="24"/>
      <c r="Q51" s="23"/>
      <c r="R51" s="56">
        <v>358.15</v>
      </c>
      <c r="S51" s="56">
        <v>1152</v>
      </c>
      <c r="T51" s="40">
        <f>R51-273.15</f>
        <v>85</v>
      </c>
      <c r="U51" s="56">
        <v>110</v>
      </c>
      <c r="V51" s="20" t="str">
        <f>IFERROR(TEXT(S51*16/(IF(U51-T51&gt;0,U51-T51,0))/60,0)&amp;" min","Infinito")</f>
        <v>12 min</v>
      </c>
      <c r="W51" s="135" t="str">
        <f>IFERROR(TEXT(S51*32/(IF(U51-T51&gt;0,U51-T51,0))/60,0)&amp;" min","Infinito")</f>
        <v>25 min</v>
      </c>
      <c r="X51" s="135"/>
      <c r="Y51" s="23"/>
      <c r="Z51" s="24"/>
      <c r="AA51" s="24"/>
      <c r="AB51" s="24"/>
      <c r="AC51" s="24"/>
      <c r="AD51" s="24"/>
      <c r="AE51" s="24"/>
      <c r="AF51" s="24"/>
      <c r="AG51" s="24"/>
      <c r="AH51" s="24"/>
      <c r="AI51" s="24"/>
      <c r="AJ51" s="24"/>
      <c r="AK51" s="24"/>
      <c r="AL51" s="24"/>
      <c r="AM51" s="68"/>
      <c r="AN51" s="20" t="s">
        <v>7</v>
      </c>
      <c r="AO51" s="56">
        <v>251.15</v>
      </c>
      <c r="AP51" s="39">
        <f t="shared" si="31"/>
        <v>-21.999999999999972</v>
      </c>
      <c r="AQ51" s="68"/>
      <c r="AR51" s="25"/>
      <c r="AS51" s="25"/>
      <c r="AT51" s="6" t="s">
        <v>1</v>
      </c>
      <c r="AU51" s="126" t="s">
        <v>84</v>
      </c>
      <c r="AV51" s="127"/>
      <c r="AW51" s="25"/>
      <c r="AX51" s="77" t="s">
        <v>40</v>
      </c>
      <c r="AY51" s="25"/>
    </row>
    <row r="52" spans="1:51" x14ac:dyDescent="0.25">
      <c r="A52" s="25"/>
      <c r="B52" s="25"/>
      <c r="C52" s="25"/>
      <c r="D52" s="25"/>
      <c r="E52" s="25"/>
      <c r="F52" s="25"/>
      <c r="G52" s="25"/>
      <c r="H52" s="25"/>
      <c r="I52" s="24"/>
      <c r="J52" s="33" t="s">
        <v>8</v>
      </c>
      <c r="K52" s="35">
        <f t="shared" si="28"/>
        <v>2.633228777591066E-10</v>
      </c>
      <c r="L52" s="37">
        <f t="shared" si="30"/>
        <v>1.628946314575396</v>
      </c>
      <c r="M52" s="24"/>
      <c r="N52" s="33" t="s">
        <v>8</v>
      </c>
      <c r="O52" s="36">
        <f t="shared" si="29"/>
        <v>1.417846153846454</v>
      </c>
      <c r="P52" s="24"/>
      <c r="Q52" s="23"/>
      <c r="R52" s="23"/>
      <c r="S52" s="23"/>
      <c r="T52" s="23"/>
      <c r="U52" s="23"/>
      <c r="V52" s="23"/>
      <c r="W52" s="23"/>
      <c r="X52" s="23"/>
      <c r="Y52" s="23"/>
      <c r="Z52" s="24"/>
      <c r="AA52" s="24"/>
      <c r="AB52" s="24"/>
      <c r="AC52" s="24"/>
      <c r="AD52" s="24"/>
      <c r="AE52" s="24"/>
      <c r="AF52" s="24"/>
      <c r="AG52" s="24"/>
      <c r="AH52" s="24"/>
      <c r="AI52" s="24"/>
      <c r="AJ52" s="24"/>
      <c r="AK52" s="24"/>
      <c r="AL52" s="24"/>
      <c r="AM52" s="68"/>
      <c r="AN52" s="31" t="s">
        <v>9</v>
      </c>
      <c r="AO52" s="56">
        <v>243.15</v>
      </c>
      <c r="AP52" s="39">
        <f t="shared" si="31"/>
        <v>-29.999999999999972</v>
      </c>
      <c r="AQ52" s="68"/>
      <c r="AR52" s="25"/>
      <c r="AS52" s="25"/>
      <c r="AT52" s="25"/>
      <c r="AU52" s="25"/>
      <c r="AV52" s="25"/>
      <c r="AW52" s="25"/>
      <c r="AX52" s="25"/>
      <c r="AY52" s="25"/>
    </row>
    <row r="53" spans="1:51" x14ac:dyDescent="0.25">
      <c r="A53" s="25"/>
      <c r="B53" s="25"/>
      <c r="C53" s="25"/>
      <c r="D53" s="25"/>
      <c r="E53" s="25"/>
      <c r="F53" s="25"/>
      <c r="G53" s="25"/>
      <c r="H53" s="25"/>
      <c r="I53" s="24"/>
      <c r="J53" s="24"/>
      <c r="K53" s="24"/>
      <c r="L53" s="24"/>
      <c r="M53" s="24"/>
      <c r="N53" s="24"/>
      <c r="O53" s="24"/>
      <c r="P53" s="24"/>
      <c r="Q53" s="23"/>
      <c r="R53" s="23"/>
      <c r="S53" s="23"/>
      <c r="T53" s="23"/>
      <c r="U53" s="23"/>
      <c r="V53" s="23"/>
      <c r="W53" s="23"/>
      <c r="X53" s="23"/>
      <c r="Y53" s="23"/>
      <c r="Z53" s="24"/>
      <c r="AA53" s="24"/>
      <c r="AB53" s="24"/>
      <c r="AC53" s="24"/>
      <c r="AD53" s="24"/>
      <c r="AE53" s="24"/>
      <c r="AF53" s="24"/>
      <c r="AG53" s="24"/>
      <c r="AH53" s="24"/>
      <c r="AI53" s="24"/>
      <c r="AJ53" s="24"/>
      <c r="AK53" s="24"/>
      <c r="AL53" s="24"/>
      <c r="AM53" s="68"/>
      <c r="AN53" s="33" t="s">
        <v>8</v>
      </c>
      <c r="AO53" s="56">
        <v>237.15</v>
      </c>
      <c r="AP53" s="39">
        <f t="shared" si="31"/>
        <v>-35.999999999999972</v>
      </c>
      <c r="AQ53" s="68"/>
      <c r="AR53" s="25"/>
      <c r="AS53" s="25"/>
      <c r="AT53" s="25"/>
      <c r="AU53" s="25"/>
      <c r="AV53" s="25"/>
      <c r="AW53" s="25"/>
      <c r="AX53" s="25"/>
      <c r="AY53" s="25"/>
    </row>
    <row r="54" spans="1:51" x14ac:dyDescent="0.25">
      <c r="A54" s="24"/>
      <c r="B54" s="24"/>
      <c r="C54" s="24"/>
      <c r="D54" s="24"/>
      <c r="E54" s="24"/>
      <c r="F54" s="24"/>
      <c r="G54" s="24"/>
      <c r="H54" s="24"/>
      <c r="I54" s="24"/>
      <c r="J54" s="24"/>
      <c r="K54" s="24"/>
      <c r="L54" s="24"/>
      <c r="M54" s="24"/>
      <c r="N54" s="24"/>
      <c r="O54" s="24"/>
      <c r="P54" s="24"/>
      <c r="Q54" s="24"/>
      <c r="R54" s="24"/>
      <c r="S54" s="24"/>
      <c r="T54" s="24"/>
      <c r="U54" s="24"/>
      <c r="V54" s="24"/>
      <c r="W54" s="24"/>
      <c r="X54" s="24"/>
      <c r="Y54" s="24"/>
      <c r="Z54" s="24"/>
      <c r="AA54" s="24"/>
      <c r="AB54" s="24"/>
      <c r="AC54" s="24"/>
      <c r="AD54" s="24"/>
      <c r="AE54" s="24"/>
      <c r="AF54" s="24"/>
      <c r="AG54" s="24"/>
      <c r="AH54" s="24"/>
      <c r="AI54" s="24"/>
      <c r="AJ54" s="24"/>
      <c r="AK54" s="24"/>
      <c r="AL54" s="24"/>
      <c r="AM54" s="68"/>
      <c r="AN54" s="68"/>
      <c r="AO54" s="68"/>
      <c r="AP54" s="68"/>
      <c r="AQ54" s="68"/>
      <c r="AR54" s="25"/>
      <c r="AS54" s="132" t="s">
        <v>26</v>
      </c>
      <c r="AT54" s="134"/>
      <c r="AU54" s="55">
        <v>0</v>
      </c>
      <c r="AV54" s="59">
        <v>0</v>
      </c>
      <c r="AW54" s="70">
        <v>-7.0000000000000001E-3</v>
      </c>
      <c r="AX54" s="72">
        <v>-0.03</v>
      </c>
      <c r="AY54" s="25"/>
    </row>
    <row r="55" spans="1:51" ht="15.75" thickBot="1" x14ac:dyDescent="0.3">
      <c r="A55" s="24"/>
      <c r="B55" s="24"/>
      <c r="C55" s="24"/>
      <c r="D55" s="24"/>
      <c r="E55" s="24"/>
      <c r="F55" s="24"/>
      <c r="G55" s="24"/>
      <c r="H55" s="24"/>
      <c r="I55" s="24"/>
      <c r="J55" s="24"/>
      <c r="K55" s="24"/>
      <c r="L55" s="24"/>
      <c r="M55" s="24"/>
      <c r="N55" s="24"/>
      <c r="O55" s="24"/>
      <c r="P55" s="24"/>
      <c r="Q55" s="24"/>
      <c r="R55" s="24"/>
      <c r="S55" s="24"/>
      <c r="T55" s="24"/>
      <c r="U55" s="24"/>
      <c r="V55" s="24"/>
      <c r="W55" s="24"/>
      <c r="X55" s="24"/>
      <c r="Y55" s="24"/>
      <c r="Z55" s="24"/>
      <c r="AA55" s="24"/>
      <c r="AB55" s="24"/>
      <c r="AC55" s="24"/>
      <c r="AD55" s="24"/>
      <c r="AE55" s="24"/>
      <c r="AF55" s="24"/>
      <c r="AG55" s="24"/>
      <c r="AH55" s="24"/>
      <c r="AI55" s="24"/>
      <c r="AJ55" s="24"/>
      <c r="AK55" s="24"/>
      <c r="AL55" s="24"/>
      <c r="AM55" s="68"/>
      <c r="AN55" s="68"/>
      <c r="AO55" s="132" t="s">
        <v>40</v>
      </c>
      <c r="AP55" s="134"/>
      <c r="AQ55" s="68"/>
      <c r="AR55" s="25"/>
      <c r="AS55" s="143" t="s">
        <v>9</v>
      </c>
      <c r="AT55" s="144"/>
      <c r="AU55" s="55">
        <v>0</v>
      </c>
      <c r="AV55" s="59">
        <v>0</v>
      </c>
      <c r="AW55" s="70">
        <v>0</v>
      </c>
      <c r="AX55" s="72">
        <v>0</v>
      </c>
      <c r="AY55" s="25"/>
    </row>
    <row r="56" spans="1:51" ht="15.75" thickBot="1" x14ac:dyDescent="0.3">
      <c r="A56" s="24"/>
      <c r="B56" s="129" t="s">
        <v>52</v>
      </c>
      <c r="C56" s="130"/>
      <c r="D56" s="24"/>
      <c r="E56" s="24"/>
      <c r="F56" s="24"/>
      <c r="G56" s="24"/>
      <c r="H56" s="24"/>
      <c r="I56" s="24"/>
      <c r="J56" s="24"/>
      <c r="K56" s="24"/>
      <c r="L56" s="24"/>
      <c r="M56" s="24"/>
      <c r="N56" s="24"/>
      <c r="O56" s="24"/>
      <c r="P56" s="24"/>
      <c r="Q56" s="24"/>
      <c r="R56" s="24"/>
      <c r="S56" s="24"/>
      <c r="T56" s="24"/>
      <c r="U56" s="24"/>
      <c r="V56" s="24"/>
      <c r="W56" s="24"/>
      <c r="X56" s="24"/>
      <c r="Y56" s="24"/>
      <c r="Z56" s="24"/>
      <c r="AA56" s="24"/>
      <c r="AB56" s="24"/>
      <c r="AC56" s="24"/>
      <c r="AD56" s="24"/>
      <c r="AE56" s="24"/>
      <c r="AF56" s="24"/>
      <c r="AG56" s="24"/>
      <c r="AH56" s="24"/>
      <c r="AI56" s="24"/>
      <c r="AJ56" s="24"/>
      <c r="AK56" s="24"/>
      <c r="AL56" s="24"/>
      <c r="AM56" s="68"/>
      <c r="AN56" s="68"/>
      <c r="AO56" s="68"/>
      <c r="AP56" s="68"/>
      <c r="AQ56" s="68"/>
      <c r="AR56" s="25"/>
      <c r="AS56" s="136" t="s">
        <v>8</v>
      </c>
      <c r="AT56" s="137"/>
      <c r="AU56" s="55">
        <v>0</v>
      </c>
      <c r="AV56" s="59">
        <v>0</v>
      </c>
      <c r="AW56" s="70">
        <v>0</v>
      </c>
      <c r="AX56" s="72">
        <v>0</v>
      </c>
      <c r="AY56" s="25"/>
    </row>
    <row r="57" spans="1:51" ht="15.75" thickBot="1" x14ac:dyDescent="0.3">
      <c r="A57" s="24"/>
      <c r="B57" s="24"/>
      <c r="C57" s="24"/>
      <c r="D57" s="24"/>
      <c r="E57" s="24"/>
      <c r="F57" s="6" t="s">
        <v>1</v>
      </c>
      <c r="G57" s="129" t="s">
        <v>54</v>
      </c>
      <c r="H57" s="138"/>
      <c r="I57" s="130"/>
      <c r="J57" s="24"/>
      <c r="K57" s="24"/>
      <c r="L57" s="24"/>
      <c r="M57" s="6" t="s">
        <v>1</v>
      </c>
      <c r="N57" s="129" t="s">
        <v>55</v>
      </c>
      <c r="O57" s="138"/>
      <c r="P57" s="130"/>
      <c r="Q57" s="24"/>
      <c r="R57" s="10" t="s">
        <v>56</v>
      </c>
      <c r="S57" s="56">
        <v>-7.5</v>
      </c>
      <c r="T57" s="11" t="s">
        <v>45</v>
      </c>
      <c r="U57" s="65">
        <v>0.5</v>
      </c>
      <c r="V57" s="24"/>
      <c r="W57" s="24"/>
      <c r="X57" s="24"/>
      <c r="Y57" s="24"/>
      <c r="Z57" s="24"/>
      <c r="AA57" s="24"/>
      <c r="AB57" s="24"/>
      <c r="AC57" s="24"/>
      <c r="AD57" s="24"/>
      <c r="AE57" s="24"/>
      <c r="AF57" s="24"/>
      <c r="AG57" s="24"/>
      <c r="AH57" s="24"/>
      <c r="AI57" s="24"/>
      <c r="AJ57" s="24"/>
      <c r="AK57" s="24"/>
      <c r="AL57" s="24"/>
      <c r="AM57" s="68"/>
      <c r="AN57" s="68"/>
      <c r="AO57" s="68"/>
      <c r="AP57" s="68"/>
      <c r="AQ57" s="68"/>
      <c r="AR57" s="25"/>
      <c r="AS57" s="25"/>
      <c r="AT57" s="25"/>
      <c r="AU57" s="25"/>
      <c r="AV57" s="25"/>
      <c r="AW57" s="25"/>
      <c r="AX57" s="25"/>
      <c r="AY57" s="25"/>
    </row>
    <row r="58" spans="1:51" x14ac:dyDescent="0.25">
      <c r="A58" s="24"/>
      <c r="B58" s="24"/>
      <c r="C58" s="24"/>
      <c r="D58" s="24"/>
      <c r="E58" s="24"/>
      <c r="F58" s="24"/>
      <c r="G58" s="24"/>
      <c r="H58" s="24"/>
      <c r="I58" s="24"/>
      <c r="J58" s="24"/>
      <c r="K58" s="24"/>
      <c r="L58" s="24"/>
      <c r="M58" s="24"/>
      <c r="N58" s="24"/>
      <c r="O58" s="24"/>
      <c r="P58" s="24"/>
      <c r="Q58" s="24"/>
      <c r="R58" s="24"/>
      <c r="S58" s="24"/>
      <c r="T58" s="24"/>
      <c r="U58" s="24"/>
      <c r="V58" s="24"/>
      <c r="W58" s="24"/>
      <c r="X58" s="24"/>
      <c r="Y58" s="24"/>
      <c r="Z58" s="24"/>
      <c r="AA58" s="24"/>
      <c r="AB58" s="24"/>
      <c r="AC58" s="24"/>
      <c r="AD58" s="24"/>
      <c r="AE58" s="24"/>
      <c r="AF58" s="24"/>
      <c r="AG58" s="24"/>
      <c r="AH58" s="24"/>
      <c r="AI58" s="24"/>
      <c r="AJ58" s="24"/>
      <c r="AK58" s="24"/>
      <c r="AL58" s="24"/>
      <c r="AM58" s="68"/>
      <c r="AN58" s="68"/>
      <c r="AO58" s="68"/>
      <c r="AP58" s="68"/>
      <c r="AQ58" s="68"/>
      <c r="AR58" s="25"/>
      <c r="AS58" s="25"/>
      <c r="AT58" s="25"/>
      <c r="AU58" s="25"/>
      <c r="AV58" s="25"/>
      <c r="AW58" s="25"/>
      <c r="AX58" s="25"/>
      <c r="AY58" s="25"/>
    </row>
    <row r="59" spans="1:51" x14ac:dyDescent="0.25">
      <c r="A59" s="24"/>
      <c r="B59" s="24"/>
      <c r="C59" s="24"/>
      <c r="D59" s="24"/>
      <c r="E59" s="24"/>
      <c r="F59" s="24"/>
      <c r="G59" s="24"/>
      <c r="H59" s="24"/>
      <c r="I59" s="24"/>
      <c r="J59" s="24"/>
      <c r="K59" s="24"/>
      <c r="L59" s="24"/>
      <c r="M59" s="24"/>
      <c r="N59" s="24"/>
      <c r="O59" s="24"/>
      <c r="P59" s="24"/>
      <c r="Q59" s="24"/>
      <c r="R59" s="24"/>
      <c r="S59" s="24"/>
      <c r="T59" s="24"/>
      <c r="U59" s="24"/>
      <c r="V59" s="24"/>
      <c r="W59" s="24"/>
      <c r="X59" s="24"/>
      <c r="Y59" s="24"/>
      <c r="Z59" s="24"/>
      <c r="AA59" s="24"/>
      <c r="AB59" s="24"/>
      <c r="AC59" s="24"/>
      <c r="AD59" s="24"/>
      <c r="AE59" s="24"/>
      <c r="AF59" s="24"/>
      <c r="AG59" s="24"/>
      <c r="AH59" s="24"/>
      <c r="AI59" s="24"/>
      <c r="AJ59" s="24"/>
      <c r="AK59" s="24"/>
      <c r="AL59" s="24"/>
      <c r="AM59" s="69"/>
      <c r="AN59" s="69"/>
      <c r="AO59" s="69"/>
      <c r="AP59" s="69"/>
      <c r="AQ59" s="69"/>
      <c r="AR59" s="69"/>
      <c r="AS59" s="69"/>
      <c r="AT59" s="69"/>
      <c r="AU59" s="69"/>
      <c r="AV59" s="69"/>
      <c r="AW59" s="69"/>
      <c r="AX59" s="69"/>
      <c r="AY59" s="69"/>
    </row>
    <row r="60" spans="1:51" ht="15.75" thickBot="1" x14ac:dyDescent="0.3">
      <c r="A60" s="24"/>
      <c r="B60" s="7" t="s">
        <v>10</v>
      </c>
      <c r="C60" s="20" t="s">
        <v>57</v>
      </c>
      <c r="D60" s="24"/>
      <c r="E60" s="20">
        <f>S57</f>
        <v>-7.5</v>
      </c>
      <c r="F60" s="20">
        <f t="shared" ref="F60:AJ60" si="35">E60+$U$57</f>
        <v>-7</v>
      </c>
      <c r="G60" s="20">
        <f t="shared" si="35"/>
        <v>-6.5</v>
      </c>
      <c r="H60" s="20">
        <f t="shared" si="35"/>
        <v>-6</v>
      </c>
      <c r="I60" s="20">
        <f t="shared" si="35"/>
        <v>-5.5</v>
      </c>
      <c r="J60" s="20">
        <f t="shared" si="35"/>
        <v>-5</v>
      </c>
      <c r="K60" s="20">
        <f t="shared" si="35"/>
        <v>-4.5</v>
      </c>
      <c r="L60" s="20">
        <f t="shared" si="35"/>
        <v>-4</v>
      </c>
      <c r="M60" s="20">
        <f t="shared" si="35"/>
        <v>-3.5</v>
      </c>
      <c r="N60" s="20">
        <f t="shared" si="35"/>
        <v>-3</v>
      </c>
      <c r="O60" s="20">
        <f t="shared" si="35"/>
        <v>-2.5</v>
      </c>
      <c r="P60" s="20">
        <f t="shared" si="35"/>
        <v>-2</v>
      </c>
      <c r="Q60" s="20">
        <f t="shared" si="35"/>
        <v>-1.5</v>
      </c>
      <c r="R60" s="20">
        <f t="shared" si="35"/>
        <v>-1</v>
      </c>
      <c r="S60" s="20">
        <f t="shared" si="35"/>
        <v>-0.5</v>
      </c>
      <c r="T60" s="20">
        <f t="shared" si="35"/>
        <v>0</v>
      </c>
      <c r="U60" s="20">
        <f t="shared" si="35"/>
        <v>0.5</v>
      </c>
      <c r="V60" s="20">
        <f t="shared" si="35"/>
        <v>1</v>
      </c>
      <c r="W60" s="20">
        <f t="shared" si="35"/>
        <v>1.5</v>
      </c>
      <c r="X60" s="20">
        <f t="shared" si="35"/>
        <v>2</v>
      </c>
      <c r="Y60" s="20">
        <f t="shared" si="35"/>
        <v>2.5</v>
      </c>
      <c r="Z60" s="20">
        <f t="shared" si="35"/>
        <v>3</v>
      </c>
      <c r="AA60" s="20">
        <f t="shared" si="35"/>
        <v>3.5</v>
      </c>
      <c r="AB60" s="20">
        <f t="shared" si="35"/>
        <v>4</v>
      </c>
      <c r="AC60" s="20">
        <f t="shared" si="35"/>
        <v>4.5</v>
      </c>
      <c r="AD60" s="20">
        <f t="shared" si="35"/>
        <v>5</v>
      </c>
      <c r="AE60" s="20">
        <f t="shared" si="35"/>
        <v>5.5</v>
      </c>
      <c r="AF60" s="20">
        <f t="shared" si="35"/>
        <v>6</v>
      </c>
      <c r="AG60" s="20">
        <f t="shared" si="35"/>
        <v>6.5</v>
      </c>
      <c r="AH60" s="20">
        <f t="shared" si="35"/>
        <v>7</v>
      </c>
      <c r="AI60" s="20">
        <f t="shared" si="35"/>
        <v>7.5</v>
      </c>
      <c r="AJ60" s="20">
        <f t="shared" si="35"/>
        <v>8</v>
      </c>
      <c r="AK60" s="24"/>
      <c r="AL60" s="24"/>
      <c r="AM60" s="69"/>
      <c r="AN60" s="69"/>
      <c r="AO60" s="69"/>
      <c r="AP60" s="69"/>
      <c r="AQ60" s="69"/>
      <c r="AR60" s="69"/>
      <c r="AS60" s="69"/>
      <c r="AT60" s="69"/>
      <c r="AU60" s="69"/>
      <c r="AV60" s="69"/>
      <c r="AW60" s="69"/>
      <c r="AX60" s="69"/>
      <c r="AY60" s="69"/>
    </row>
    <row r="61" spans="1:51" ht="15.75" thickBot="1" x14ac:dyDescent="0.3">
      <c r="A61" s="24"/>
      <c r="B61" s="6" t="s">
        <v>12</v>
      </c>
      <c r="C61" s="35">
        <f>IFERROR(AVERAGE(E61:AJ61),0)</f>
        <v>2.0032429908779363E-10</v>
      </c>
      <c r="D61" s="20" t="s">
        <v>3</v>
      </c>
      <c r="E61" s="62">
        <v>6.0085721089288265E-10</v>
      </c>
      <c r="F61" s="62">
        <v>5.0688428217505203E-10</v>
      </c>
      <c r="G61" s="62">
        <v>4.27149675990246E-10</v>
      </c>
      <c r="H61" s="62">
        <v>3.7019638585819875E-10</v>
      </c>
      <c r="I61" s="62">
        <v>3.1893842473937447E-10</v>
      </c>
      <c r="J61" s="62">
        <v>2.7821682229461623E-10</v>
      </c>
      <c r="K61" s="62">
        <v>2.3293895664001975E-10</v>
      </c>
      <c r="L61" s="62">
        <v>1.9449548580123082E-10</v>
      </c>
      <c r="M61" s="62">
        <v>1.6003874527101962E-10</v>
      </c>
      <c r="N61" s="62">
        <v>1.2586677119179124E-10</v>
      </c>
      <c r="O61" s="62">
        <v>9.9668257731060182E-11</v>
      </c>
      <c r="P61" s="62">
        <v>8.2012737790127011E-11</v>
      </c>
      <c r="Q61" s="62">
        <v>6.6065816553160788E-11</v>
      </c>
      <c r="R61" s="62">
        <v>5.7522823033349538E-11</v>
      </c>
      <c r="S61" s="62">
        <v>5.4105625625425699E-11</v>
      </c>
      <c r="T61" s="62">
        <v>5.2681793372128286E-11</v>
      </c>
      <c r="U61" s="62">
        <v>5.3536092724113394E-11</v>
      </c>
      <c r="V61" s="62">
        <v>5.5529457878728134E-11</v>
      </c>
      <c r="W61" s="62">
        <v>5.9231421737311457E-11</v>
      </c>
      <c r="X61" s="62">
        <v>6.4641984299850042E-11</v>
      </c>
      <c r="Y61" s="62">
        <v>7.2330678467681147E-11</v>
      </c>
      <c r="Z61" s="62">
        <v>8.4006102945078511E-11</v>
      </c>
      <c r="AA61" s="62">
        <v>9.5966293872143415E-11</v>
      </c>
      <c r="AB61" s="62">
        <v>1.0849601770117581E-10</v>
      </c>
      <c r="AC61" s="62">
        <v>1.2216480733287447E-10</v>
      </c>
      <c r="AD61" s="62">
        <v>1.443765904843544E-10</v>
      </c>
      <c r="AE61" s="62">
        <v>1.7313800200137762E-10</v>
      </c>
      <c r="AF61" s="62">
        <v>2.1528343669907489E-10</v>
      </c>
      <c r="AG61" s="62">
        <v>2.7821682229461623E-10</v>
      </c>
      <c r="AH61" s="62">
        <v>3.6450105684502566E-10</v>
      </c>
      <c r="AI61" s="62">
        <v>4.1860668247042801E-10</v>
      </c>
      <c r="AJ61" s="62">
        <v>4.7271230809588034E-10</v>
      </c>
      <c r="AK61" s="24"/>
      <c r="AL61" s="24"/>
      <c r="AM61" s="69"/>
      <c r="AN61" s="6" t="s">
        <v>1</v>
      </c>
      <c r="AO61" s="126" t="s">
        <v>85</v>
      </c>
      <c r="AP61" s="127"/>
      <c r="AQ61" s="69"/>
      <c r="AR61" s="69"/>
      <c r="AS61" s="69"/>
      <c r="AT61" s="69"/>
      <c r="AU61" s="69"/>
      <c r="AV61" s="69"/>
      <c r="AW61" s="69"/>
      <c r="AX61" s="69"/>
      <c r="AY61" s="69"/>
    </row>
    <row r="62" spans="1:51" x14ac:dyDescent="0.25">
      <c r="A62" s="24"/>
      <c r="B62" s="41">
        <f t="shared" ref="B62:B65" si="36">IFERROR(C62/C61,0)</f>
        <v>1.5600624024960998</v>
      </c>
      <c r="C62" s="35">
        <f t="shared" ref="C62:C67" si="37">IFERROR(AVERAGE(E62:AJ62),0)</f>
        <v>3.125184073132506E-10</v>
      </c>
      <c r="D62" s="20" t="s">
        <v>4</v>
      </c>
      <c r="E62" s="62">
        <v>9.3737474398265613E-10</v>
      </c>
      <c r="F62" s="62">
        <v>7.9077111103752275E-10</v>
      </c>
      <c r="G62" s="62">
        <v>6.6638014975077376E-10</v>
      </c>
      <c r="H62" s="62">
        <v>5.7752946311731466E-10</v>
      </c>
      <c r="I62" s="62">
        <v>4.9756384514723003E-10</v>
      </c>
      <c r="J62" s="62">
        <v>4.3403560420376938E-10</v>
      </c>
      <c r="K62" s="62">
        <v>3.6339930833076398E-10</v>
      </c>
      <c r="L62" s="62">
        <v>3.0342509485371427E-10</v>
      </c>
      <c r="M62" s="62">
        <v>2.496704294399682E-10</v>
      </c>
      <c r="N62" s="62">
        <v>1.9636001745989273E-10</v>
      </c>
      <c r="O62" s="62">
        <v>1.554887016085182E-10</v>
      </c>
      <c r="P62" s="62">
        <v>1.2794498875214823E-10</v>
      </c>
      <c r="Q62" s="62">
        <v>1.0306679649479062E-10</v>
      </c>
      <c r="R62" s="62">
        <v>8.973919349976527E-11</v>
      </c>
      <c r="S62" s="62">
        <v>8.4408152301756161E-11</v>
      </c>
      <c r="T62" s="62">
        <v>8.218688513592557E-11</v>
      </c>
      <c r="U62" s="62">
        <v>8.3519645435434306E-11</v>
      </c>
      <c r="V62" s="62">
        <v>8.6629419467594598E-11</v>
      </c>
      <c r="W62" s="62">
        <v>9.240471409876983E-11</v>
      </c>
      <c r="X62" s="62">
        <v>1.0084552932893922E-10</v>
      </c>
      <c r="Y62" s="62">
        <v>1.1284037202446357E-10</v>
      </c>
      <c r="Z62" s="62">
        <v>1.3105476278483387E-10</v>
      </c>
      <c r="AA62" s="62">
        <v>1.4971340697682281E-10</v>
      </c>
      <c r="AB62" s="62">
        <v>1.6926055803615569E-10</v>
      </c>
      <c r="AC62" s="62">
        <v>1.905847228281973E-10</v>
      </c>
      <c r="AD62" s="62">
        <v>2.2523649061521749E-10</v>
      </c>
      <c r="AE62" s="62">
        <v>2.7010608736564375E-10</v>
      </c>
      <c r="AF62" s="62">
        <v>3.3585559547437582E-10</v>
      </c>
      <c r="AG62" s="62">
        <v>4.3403560420376938E-10</v>
      </c>
      <c r="AH62" s="62">
        <v>5.6864439445401825E-10</v>
      </c>
      <c r="AI62" s="62">
        <v>6.5305254675573789E-10</v>
      </c>
      <c r="AJ62" s="62">
        <v>7.3746069905753571E-10</v>
      </c>
      <c r="AK62" s="24"/>
      <c r="AL62" s="24"/>
      <c r="AM62" s="69"/>
      <c r="AN62" s="69"/>
      <c r="AO62" s="69"/>
      <c r="AP62" s="69"/>
      <c r="AQ62" s="69"/>
      <c r="AR62" s="69"/>
      <c r="AS62" s="69"/>
      <c r="AT62" s="69"/>
      <c r="AU62" s="69"/>
      <c r="AV62" s="69"/>
      <c r="AW62" s="69"/>
      <c r="AX62" s="69"/>
      <c r="AY62" s="69"/>
    </row>
    <row r="63" spans="1:51" x14ac:dyDescent="0.25">
      <c r="A63" s="24"/>
      <c r="B63" s="41">
        <f t="shared" si="36"/>
        <v>1.5600624024960998</v>
      </c>
      <c r="C63" s="35">
        <f t="shared" si="37"/>
        <v>4.8754821733736441E-10</v>
      </c>
      <c r="D63" s="20" t="s">
        <v>5</v>
      </c>
      <c r="E63" s="62">
        <v>1.462363095136749E-9</v>
      </c>
      <c r="F63" s="62">
        <v>1.2336522793097079E-9</v>
      </c>
      <c r="G63" s="62">
        <v>1.0395946173959029E-9</v>
      </c>
      <c r="H63" s="62">
        <v>9.0098200174308063E-10</v>
      </c>
      <c r="I63" s="62">
        <v>7.7623064765558508E-10</v>
      </c>
      <c r="J63" s="62">
        <v>6.7712262746297881E-10</v>
      </c>
      <c r="K63" s="62">
        <v>5.669255980199127E-10</v>
      </c>
      <c r="L63" s="62">
        <v>4.7336208245509239E-10</v>
      </c>
      <c r="M63" s="62">
        <v>3.8950144998434974E-10</v>
      </c>
      <c r="N63" s="62">
        <v>3.0633388059265638E-10</v>
      </c>
      <c r="O63" s="62">
        <v>2.4257207739238408E-10</v>
      </c>
      <c r="P63" s="62">
        <v>1.9960216654001285E-10</v>
      </c>
      <c r="Q63" s="62">
        <v>1.6079063415723965E-10</v>
      </c>
      <c r="R63" s="62">
        <v>1.3999874180930619E-10</v>
      </c>
      <c r="S63" s="62">
        <v>1.3168198487013443E-10</v>
      </c>
      <c r="T63" s="62">
        <v>1.2821666947882302E-10</v>
      </c>
      <c r="U63" s="62">
        <v>1.3029585871362606E-10</v>
      </c>
      <c r="V63" s="62">
        <v>1.3514730026145803E-10</v>
      </c>
      <c r="W63" s="62">
        <v>1.441571202788921E-10</v>
      </c>
      <c r="X63" s="62">
        <v>1.573253187658958E-10</v>
      </c>
      <c r="Y63" s="62">
        <v>1.7603802187903833E-10</v>
      </c>
      <c r="Z63" s="62">
        <v>2.0445360808866437E-10</v>
      </c>
      <c r="AA63" s="62">
        <v>2.3356225737413852E-10</v>
      </c>
      <c r="AB63" s="62">
        <v>2.6405703281771556E-10</v>
      </c>
      <c r="AC63" s="62">
        <v>2.9732406057441077E-10</v>
      </c>
      <c r="AD63" s="62">
        <v>3.5138298067896641E-10</v>
      </c>
      <c r="AE63" s="62">
        <v>4.2138235158446754E-10</v>
      </c>
      <c r="AF63" s="62">
        <v>5.2395568716751288E-10</v>
      </c>
      <c r="AG63" s="62">
        <v>6.7712262746297881E-10</v>
      </c>
      <c r="AH63" s="62">
        <v>8.871207401778757E-10</v>
      </c>
      <c r="AI63" s="62">
        <v>1.0188027250479532E-9</v>
      </c>
      <c r="AJ63" s="62">
        <v>1.1504847099181524E-9</v>
      </c>
      <c r="AK63" s="24"/>
      <c r="AL63" s="24"/>
      <c r="AM63" s="69"/>
      <c r="AN63" s="69"/>
      <c r="AO63" s="69"/>
      <c r="AP63" s="69"/>
      <c r="AQ63" s="69"/>
      <c r="AR63" s="69"/>
      <c r="AS63" s="69"/>
      <c r="AT63" s="69"/>
      <c r="AU63" s="69"/>
      <c r="AV63" s="69"/>
      <c r="AW63" s="69"/>
      <c r="AX63" s="69"/>
      <c r="AY63" s="69"/>
    </row>
    <row r="64" spans="1:51" x14ac:dyDescent="0.25">
      <c r="A64" s="24"/>
      <c r="B64" s="41">
        <f t="shared" si="36"/>
        <v>1.5600624024960998</v>
      </c>
      <c r="C64" s="35">
        <f t="shared" si="37"/>
        <v>7.6060564327201935E-10</v>
      </c>
      <c r="D64" s="20" t="s">
        <v>6</v>
      </c>
      <c r="E64" s="62">
        <v>2.2813776835206695E-9</v>
      </c>
      <c r="F64" s="62">
        <v>1.9245745387046923E-9</v>
      </c>
      <c r="G64" s="62">
        <v>1.6218324764366658E-9</v>
      </c>
      <c r="H64" s="62">
        <v>1.4055881462450555E-9</v>
      </c>
      <c r="I64" s="62">
        <v>1.2109682490726756E-9</v>
      </c>
      <c r="J64" s="62">
        <v>1.0563535529843664E-9</v>
      </c>
      <c r="K64" s="62">
        <v>8.8443931048348296E-10</v>
      </c>
      <c r="L64" s="62">
        <v>7.3847438760544825E-10</v>
      </c>
      <c r="M64" s="62">
        <v>6.0764656783829901E-10</v>
      </c>
      <c r="N64" s="62">
        <v>4.7789996972333284E-10</v>
      </c>
      <c r="O64" s="62">
        <v>3.7842757783523259E-10</v>
      </c>
      <c r="P64" s="62">
        <v>3.1139183547583906E-10</v>
      </c>
      <c r="Q64" s="62">
        <v>2.5084342302221476E-10</v>
      </c>
      <c r="R64" s="62">
        <v>2.1840677349345738E-10</v>
      </c>
      <c r="S64" s="62">
        <v>2.0543211368195697E-10</v>
      </c>
      <c r="T64" s="62">
        <v>2.0002600542718101E-10</v>
      </c>
      <c r="U64" s="62">
        <v>2.0326967038007188E-10</v>
      </c>
      <c r="V64" s="62">
        <v>2.10838221936752E-10</v>
      </c>
      <c r="W64" s="62">
        <v>2.2489410339920763E-10</v>
      </c>
      <c r="X64" s="62">
        <v>2.4543731476738814E-10</v>
      </c>
      <c r="Y64" s="62">
        <v>2.746302993432735E-10</v>
      </c>
      <c r="Z64" s="62">
        <v>3.1896038703379782E-10</v>
      </c>
      <c r="AA64" s="62">
        <v>3.6437169637151096E-10</v>
      </c>
      <c r="AB64" s="62">
        <v>4.1194544901359685E-10</v>
      </c>
      <c r="AC64" s="62">
        <v>4.6384408825961116E-10</v>
      </c>
      <c r="AD64" s="62">
        <v>5.4817937703426902E-10</v>
      </c>
      <c r="AE64" s="62">
        <v>6.5738276378232073E-10</v>
      </c>
      <c r="AF64" s="62">
        <v>8.1740356812404512E-10</v>
      </c>
      <c r="AG64" s="62">
        <v>1.0563535529843664E-9</v>
      </c>
      <c r="AH64" s="62">
        <v>1.3839637132260152E-9</v>
      </c>
      <c r="AI64" s="62">
        <v>1.5893958269078832E-9</v>
      </c>
      <c r="AJ64" s="62">
        <v>1.7948279405899413E-9</v>
      </c>
      <c r="AK64" s="24"/>
      <c r="AL64" s="24"/>
      <c r="AM64" s="69"/>
      <c r="AN64" s="69"/>
      <c r="AO64" s="146" t="s">
        <v>10</v>
      </c>
      <c r="AP64" s="146"/>
      <c r="AQ64" s="146"/>
      <c r="AR64" s="146"/>
      <c r="AS64" s="145" t="s">
        <v>11</v>
      </c>
      <c r="AT64" s="145"/>
      <c r="AU64" s="145"/>
      <c r="AV64" s="145"/>
      <c r="AW64" s="69"/>
      <c r="AX64" s="69"/>
      <c r="AY64" s="69"/>
    </row>
    <row r="65" spans="1:51" x14ac:dyDescent="0.25">
      <c r="A65" s="24"/>
      <c r="B65" s="41">
        <f t="shared" si="36"/>
        <v>1.5600624024961001</v>
      </c>
      <c r="C65" s="35">
        <f t="shared" si="37"/>
        <v>1.1865922671950381E-9</v>
      </c>
      <c r="D65" s="20" t="s">
        <v>7</v>
      </c>
      <c r="E65" s="62">
        <v>3.5590915499542421E-9</v>
      </c>
      <c r="F65" s="62">
        <v>3.002456378634465E-9</v>
      </c>
      <c r="G65" s="62">
        <v>2.5301598696359842E-9</v>
      </c>
      <c r="H65" s="62">
        <v>2.1928052203511007E-9</v>
      </c>
      <c r="I65" s="62">
        <v>1.8891860359948141E-9</v>
      </c>
      <c r="J65" s="62">
        <v>1.6479774617540816E-9</v>
      </c>
      <c r="K65" s="62">
        <v>1.3797805155748563E-9</v>
      </c>
      <c r="L65" s="62">
        <v>1.1520661273095918E-9</v>
      </c>
      <c r="M65" s="62">
        <v>9.4796656449032614E-10</v>
      </c>
      <c r="N65" s="62">
        <v>7.4555377491939594E-10</v>
      </c>
      <c r="O65" s="62">
        <v>5.9037063624841266E-10</v>
      </c>
      <c r="P65" s="62">
        <v>4.8579069497010769E-10</v>
      </c>
      <c r="Q65" s="62">
        <v>3.9133139317038184E-10</v>
      </c>
      <c r="R65" s="62">
        <v>3.4072819577762463E-10</v>
      </c>
      <c r="S65" s="62">
        <v>3.2048691682052569E-10</v>
      </c>
      <c r="T65" s="62">
        <v>3.1205305058842585E-10</v>
      </c>
      <c r="U65" s="62">
        <v>3.1711337032772526E-10</v>
      </c>
      <c r="V65" s="62">
        <v>3.289207830526552E-10</v>
      </c>
      <c r="W65" s="62">
        <v>3.5084883525617418E-10</v>
      </c>
      <c r="X65" s="62">
        <v>3.8289752693820306E-10</v>
      </c>
      <c r="Y65" s="62">
        <v>4.2844040459169038E-10</v>
      </c>
      <c r="Z65" s="62">
        <v>4.9759810769703237E-10</v>
      </c>
      <c r="AA65" s="62">
        <v>5.6844258404291883E-10</v>
      </c>
      <c r="AB65" s="62">
        <v>6.4266060688548649E-10</v>
      </c>
      <c r="AC65" s="62">
        <v>7.2362572271390191E-10</v>
      </c>
      <c r="AD65" s="62">
        <v>8.551940359348969E-10</v>
      </c>
      <c r="AE65" s="62">
        <v>1.0255581338257733E-9</v>
      </c>
      <c r="AF65" s="62">
        <v>1.2752005742964821E-9</v>
      </c>
      <c r="AG65" s="62">
        <v>1.6479774617540816E-9</v>
      </c>
      <c r="AH65" s="62">
        <v>2.1590697554228005E-9</v>
      </c>
      <c r="AI65" s="62">
        <v>2.4795566722431872E-9</v>
      </c>
      <c r="AJ65" s="62">
        <v>2.8000435890638709E-9</v>
      </c>
      <c r="AK65" s="24"/>
      <c r="AL65" s="24"/>
      <c r="AM65" s="69"/>
      <c r="AN65" s="20" t="s">
        <v>3</v>
      </c>
      <c r="AO65" s="74">
        <v>-0.72</v>
      </c>
      <c r="AP65" s="75">
        <v>-0.92</v>
      </c>
      <c r="AQ65" s="76">
        <v>-0.25</v>
      </c>
      <c r="AR65" s="73">
        <v>-0.3</v>
      </c>
      <c r="AS65" s="55">
        <v>-0.69</v>
      </c>
      <c r="AT65" s="59">
        <v>-0.89</v>
      </c>
      <c r="AU65" s="70">
        <v>-0.24</v>
      </c>
      <c r="AV65" s="72">
        <v>-0.28999999999999998</v>
      </c>
      <c r="AW65" s="69"/>
      <c r="AX65" s="69"/>
      <c r="AY65" s="69"/>
    </row>
    <row r="66" spans="1:51" x14ac:dyDescent="0.25">
      <c r="A66" s="24"/>
      <c r="B66" s="41">
        <f>IFERROR(C65/C66,0)</f>
        <v>8.7162880000000218</v>
      </c>
      <c r="C66" s="35">
        <f t="shared" si="37"/>
        <v>1.361350459272382E-10</v>
      </c>
      <c r="D66" s="31" t="s">
        <v>9</v>
      </c>
      <c r="E66" s="62">
        <v>4.0832652041261685E-10</v>
      </c>
      <c r="F66" s="62">
        <v>3.4446502669880323E-10</v>
      </c>
      <c r="G66" s="62">
        <v>2.9027951688103339E-10</v>
      </c>
      <c r="H66" s="62">
        <v>2.5157558129689505E-10</v>
      </c>
      <c r="I66" s="62">
        <v>2.1674203927116843E-10</v>
      </c>
      <c r="J66" s="62">
        <v>1.8906872532827152E-10</v>
      </c>
      <c r="K66" s="62">
        <v>1.5829909653912503E-10</v>
      </c>
      <c r="L66" s="62">
        <v>1.3217394002006207E-10</v>
      </c>
      <c r="M66" s="62">
        <v>1.0875805899143132E-10</v>
      </c>
      <c r="N66" s="62">
        <v>8.5535697640946869E-11</v>
      </c>
      <c r="O66" s="62">
        <v>6.773188727224311E-11</v>
      </c>
      <c r="P66" s="62">
        <v>5.5733667241158221E-11</v>
      </c>
      <c r="Q66" s="62">
        <v>4.4896565277601299E-11</v>
      </c>
      <c r="R66" s="62">
        <v>3.9090974939976471E-11</v>
      </c>
      <c r="S66" s="62">
        <v>3.6768738804927284E-11</v>
      </c>
      <c r="T66" s="62">
        <v>3.5801140415326611E-11</v>
      </c>
      <c r="U66" s="62">
        <v>3.6381699449090572E-11</v>
      </c>
      <c r="V66" s="62">
        <v>3.7736337194533146E-11</v>
      </c>
      <c r="W66" s="62">
        <v>4.0252093007503662E-11</v>
      </c>
      <c r="X66" s="62">
        <v>4.3928966887993194E-11</v>
      </c>
      <c r="Y66" s="62">
        <v>4.9153998191854049E-11</v>
      </c>
      <c r="Z66" s="62">
        <v>5.7088304986829498E-11</v>
      </c>
      <c r="AA66" s="62">
        <v>6.5216131459048344E-11</v>
      </c>
      <c r="AB66" s="62">
        <v>7.3730997287544965E-11</v>
      </c>
      <c r="AC66" s="62">
        <v>8.3019941827747644E-11</v>
      </c>
      <c r="AD66" s="62">
        <v>9.8114476705554389E-11</v>
      </c>
      <c r="AE66" s="62">
        <v>1.1765996417578096E-10</v>
      </c>
      <c r="AF66" s="62">
        <v>1.4630087650803568E-10</v>
      </c>
      <c r="AG66" s="62">
        <v>1.8906872532827152E-10</v>
      </c>
      <c r="AH66" s="62">
        <v>2.4770518773849089E-10</v>
      </c>
      <c r="AI66" s="62">
        <v>2.8447392654340861E-10</v>
      </c>
      <c r="AJ66" s="62">
        <v>3.2124266534834845E-10</v>
      </c>
      <c r="AK66" s="24"/>
      <c r="AL66" s="24"/>
      <c r="AM66" s="69"/>
      <c r="AN66" s="20" t="s">
        <v>4</v>
      </c>
      <c r="AO66" s="74">
        <v>-0.74</v>
      </c>
      <c r="AP66" s="75">
        <v>-0.94</v>
      </c>
      <c r="AQ66" s="76">
        <v>-0.255</v>
      </c>
      <c r="AR66" s="73">
        <v>-0.30499999999999999</v>
      </c>
      <c r="AS66" s="55">
        <v>-0.71</v>
      </c>
      <c r="AT66" s="59">
        <v>-0.91</v>
      </c>
      <c r="AU66" s="70">
        <v>-0.245</v>
      </c>
      <c r="AV66" s="72">
        <v>-0.29499999999999998</v>
      </c>
      <c r="AW66" s="69"/>
      <c r="AX66" s="69"/>
      <c r="AY66" s="69"/>
    </row>
    <row r="67" spans="1:51" x14ac:dyDescent="0.25">
      <c r="A67" s="24"/>
      <c r="B67" s="41">
        <f t="shared" ref="B67" si="38">IFERROR(C67/C66,0)</f>
        <v>1.5999999999999999</v>
      </c>
      <c r="C67" s="35">
        <f t="shared" si="37"/>
        <v>2.1781607348358109E-10</v>
      </c>
      <c r="D67" s="33" t="s">
        <v>8</v>
      </c>
      <c r="E67" s="62">
        <v>6.5332243266018705E-10</v>
      </c>
      <c r="F67" s="62">
        <v>5.5114404271808512E-10</v>
      </c>
      <c r="G67" s="62">
        <v>4.6444722700965342E-10</v>
      </c>
      <c r="H67" s="62">
        <v>4.0252093007503208E-10</v>
      </c>
      <c r="I67" s="62">
        <v>3.4678726283386949E-10</v>
      </c>
      <c r="J67" s="62">
        <v>3.0250996052523446E-10</v>
      </c>
      <c r="K67" s="62">
        <v>2.5327855446260004E-10</v>
      </c>
      <c r="L67" s="62">
        <v>2.1147830403209929E-10</v>
      </c>
      <c r="M67" s="62">
        <v>1.7401289438629009E-10</v>
      </c>
      <c r="N67" s="62">
        <v>1.3685711622551497E-10</v>
      </c>
      <c r="O67" s="62">
        <v>1.0837101963558897E-10</v>
      </c>
      <c r="P67" s="62">
        <v>8.9173867585853154E-11</v>
      </c>
      <c r="Q67" s="62">
        <v>7.1834504444162076E-11</v>
      </c>
      <c r="R67" s="62">
        <v>6.2545559903962343E-11</v>
      </c>
      <c r="S67" s="62">
        <v>5.8829982087883644E-11</v>
      </c>
      <c r="T67" s="62">
        <v>5.7281824664522571E-11</v>
      </c>
      <c r="U67" s="62">
        <v>5.8210719118544914E-11</v>
      </c>
      <c r="V67" s="62">
        <v>6.0378139511253034E-11</v>
      </c>
      <c r="W67" s="62">
        <v>6.4403348812005867E-11</v>
      </c>
      <c r="X67" s="62">
        <v>7.0286347020789105E-11</v>
      </c>
      <c r="Y67" s="62">
        <v>7.8646397106966488E-11</v>
      </c>
      <c r="Z67" s="62">
        <v>9.1341287978927198E-11</v>
      </c>
      <c r="AA67" s="62">
        <v>1.0434581033447736E-10</v>
      </c>
      <c r="AB67" s="62">
        <v>1.1796959566007194E-10</v>
      </c>
      <c r="AC67" s="62">
        <v>1.3283190692439625E-10</v>
      </c>
      <c r="AD67" s="62">
        <v>1.5698316272888701E-10</v>
      </c>
      <c r="AE67" s="62">
        <v>1.8825594268124954E-10</v>
      </c>
      <c r="AF67" s="62">
        <v>2.3408140241285717E-10</v>
      </c>
      <c r="AG67" s="62">
        <v>3.0250996052523446E-10</v>
      </c>
      <c r="AH67" s="62">
        <v>3.9632830038158544E-10</v>
      </c>
      <c r="AI67" s="62">
        <v>4.5515828246945368E-10</v>
      </c>
      <c r="AJ67" s="62">
        <v>5.1398826455735748E-10</v>
      </c>
      <c r="AK67" s="24"/>
      <c r="AL67" s="24"/>
      <c r="AM67" s="69"/>
      <c r="AN67" s="20" t="s">
        <v>5</v>
      </c>
      <c r="AO67" s="74">
        <v>-0.76</v>
      </c>
      <c r="AP67" s="75">
        <v>-0.96</v>
      </c>
      <c r="AQ67" s="76">
        <v>-0.26</v>
      </c>
      <c r="AR67" s="73">
        <v>-0.31</v>
      </c>
      <c r="AS67" s="55">
        <v>-0.73</v>
      </c>
      <c r="AT67" s="59">
        <v>-0.93</v>
      </c>
      <c r="AU67" s="70">
        <v>-0.25</v>
      </c>
      <c r="AV67" s="72">
        <v>-0.3</v>
      </c>
      <c r="AW67" s="69"/>
      <c r="AX67" s="69"/>
      <c r="AY67" s="69"/>
    </row>
    <row r="68" spans="1:51" x14ac:dyDescent="0.25">
      <c r="A68" s="24"/>
      <c r="B68" s="24"/>
      <c r="C68" s="24"/>
      <c r="D68" s="24"/>
      <c r="E68" s="24"/>
      <c r="F68" s="24"/>
      <c r="G68" s="24"/>
      <c r="H68" s="24"/>
      <c r="I68" s="24"/>
      <c r="J68" s="24"/>
      <c r="K68" s="24"/>
      <c r="L68" s="24"/>
      <c r="M68" s="24"/>
      <c r="N68" s="24"/>
      <c r="O68" s="24"/>
      <c r="P68" s="24"/>
      <c r="Q68" s="24"/>
      <c r="R68" s="24"/>
      <c r="S68" s="24"/>
      <c r="T68" s="24"/>
      <c r="U68" s="24"/>
      <c r="V68" s="24"/>
      <c r="W68" s="24"/>
      <c r="X68" s="24"/>
      <c r="Y68" s="24"/>
      <c r="Z68" s="24"/>
      <c r="AA68" s="24"/>
      <c r="AB68" s="24"/>
      <c r="AC68" s="24"/>
      <c r="AD68" s="24"/>
      <c r="AE68" s="24"/>
      <c r="AF68" s="24"/>
      <c r="AG68" s="24"/>
      <c r="AH68" s="24"/>
      <c r="AI68" s="24"/>
      <c r="AJ68" s="24"/>
      <c r="AK68" s="24"/>
      <c r="AL68" s="24"/>
      <c r="AM68" s="69"/>
      <c r="AN68" s="20" t="s">
        <v>6</v>
      </c>
      <c r="AO68" s="74">
        <v>-0.78</v>
      </c>
      <c r="AP68" s="75">
        <v>-0.98</v>
      </c>
      <c r="AQ68" s="76">
        <v>-0.26500000000000001</v>
      </c>
      <c r="AR68" s="73">
        <v>-0.315</v>
      </c>
      <c r="AS68" s="55">
        <v>-0.75</v>
      </c>
      <c r="AT68" s="59">
        <v>-0.95</v>
      </c>
      <c r="AU68" s="70">
        <v>-0.255</v>
      </c>
      <c r="AV68" s="72">
        <v>-0.30499999999999999</v>
      </c>
      <c r="AW68" s="69"/>
      <c r="AX68" s="69"/>
      <c r="AY68" s="69"/>
    </row>
    <row r="69" spans="1:51" x14ac:dyDescent="0.25">
      <c r="A69" s="24"/>
      <c r="B69" s="24"/>
      <c r="C69" s="24"/>
      <c r="D69" s="24"/>
      <c r="E69" s="24"/>
      <c r="F69" s="24"/>
      <c r="G69" s="24"/>
      <c r="H69" s="24"/>
      <c r="I69" s="24"/>
      <c r="J69" s="24"/>
      <c r="K69" s="24"/>
      <c r="L69" s="24"/>
      <c r="M69" s="24"/>
      <c r="N69" s="24"/>
      <c r="O69" s="24"/>
      <c r="P69" s="24"/>
      <c r="Q69" s="24"/>
      <c r="R69" s="24"/>
      <c r="S69" s="24"/>
      <c r="T69" s="24"/>
      <c r="U69" s="24"/>
      <c r="V69" s="24"/>
      <c r="W69" s="24"/>
      <c r="X69" s="24"/>
      <c r="Y69" s="24"/>
      <c r="Z69" s="24"/>
      <c r="AA69" s="24"/>
      <c r="AB69" s="24"/>
      <c r="AC69" s="24"/>
      <c r="AD69" s="24"/>
      <c r="AE69" s="24"/>
      <c r="AF69" s="24"/>
      <c r="AG69" s="24"/>
      <c r="AH69" s="24"/>
      <c r="AI69" s="24"/>
      <c r="AJ69" s="24"/>
      <c r="AK69" s="24"/>
      <c r="AL69" s="24"/>
      <c r="AM69" s="69"/>
      <c r="AN69" s="20" t="s">
        <v>7</v>
      </c>
      <c r="AO69" s="74">
        <v>-0.8</v>
      </c>
      <c r="AP69" s="75">
        <v>-1</v>
      </c>
      <c r="AQ69" s="76">
        <v>-0.27</v>
      </c>
      <c r="AR69" s="73">
        <v>-0.32</v>
      </c>
      <c r="AS69" s="55">
        <v>-0.77</v>
      </c>
      <c r="AT69" s="59">
        <v>-0.97</v>
      </c>
      <c r="AU69" s="70">
        <v>-0.26</v>
      </c>
      <c r="AV69" s="72">
        <v>-0.31</v>
      </c>
      <c r="AW69" s="69"/>
      <c r="AX69" s="69"/>
      <c r="AY69" s="69"/>
    </row>
    <row r="70" spans="1:51" x14ac:dyDescent="0.25">
      <c r="A70" s="24"/>
      <c r="B70" s="9" t="s">
        <v>11</v>
      </c>
      <c r="C70" s="20" t="s">
        <v>57</v>
      </c>
      <c r="D70" s="24"/>
      <c r="E70" s="20">
        <f>S57</f>
        <v>-7.5</v>
      </c>
      <c r="F70" s="20">
        <f t="shared" ref="F70:AJ70" si="39">E70+$U$57</f>
        <v>-7</v>
      </c>
      <c r="G70" s="20">
        <f t="shared" si="39"/>
        <v>-6.5</v>
      </c>
      <c r="H70" s="20">
        <f t="shared" si="39"/>
        <v>-6</v>
      </c>
      <c r="I70" s="20">
        <f t="shared" si="39"/>
        <v>-5.5</v>
      </c>
      <c r="J70" s="20">
        <f t="shared" si="39"/>
        <v>-5</v>
      </c>
      <c r="K70" s="20">
        <f t="shared" si="39"/>
        <v>-4.5</v>
      </c>
      <c r="L70" s="20">
        <f t="shared" si="39"/>
        <v>-4</v>
      </c>
      <c r="M70" s="20">
        <f t="shared" si="39"/>
        <v>-3.5</v>
      </c>
      <c r="N70" s="20">
        <f t="shared" si="39"/>
        <v>-3</v>
      </c>
      <c r="O70" s="20">
        <f t="shared" si="39"/>
        <v>-2.5</v>
      </c>
      <c r="P70" s="20">
        <f t="shared" si="39"/>
        <v>-2</v>
      </c>
      <c r="Q70" s="20">
        <f t="shared" si="39"/>
        <v>-1.5</v>
      </c>
      <c r="R70" s="20">
        <f t="shared" si="39"/>
        <v>-1</v>
      </c>
      <c r="S70" s="20">
        <f t="shared" si="39"/>
        <v>-0.5</v>
      </c>
      <c r="T70" s="20">
        <f t="shared" si="39"/>
        <v>0</v>
      </c>
      <c r="U70" s="20">
        <f t="shared" si="39"/>
        <v>0.5</v>
      </c>
      <c r="V70" s="20">
        <f t="shared" si="39"/>
        <v>1</v>
      </c>
      <c r="W70" s="20">
        <f t="shared" si="39"/>
        <v>1.5</v>
      </c>
      <c r="X70" s="20">
        <f t="shared" si="39"/>
        <v>2</v>
      </c>
      <c r="Y70" s="20">
        <f t="shared" si="39"/>
        <v>2.5</v>
      </c>
      <c r="Z70" s="20">
        <f t="shared" si="39"/>
        <v>3</v>
      </c>
      <c r="AA70" s="20">
        <f t="shared" si="39"/>
        <v>3.5</v>
      </c>
      <c r="AB70" s="20">
        <f t="shared" si="39"/>
        <v>4</v>
      </c>
      <c r="AC70" s="20">
        <f t="shared" si="39"/>
        <v>4.5</v>
      </c>
      <c r="AD70" s="20">
        <f t="shared" si="39"/>
        <v>5</v>
      </c>
      <c r="AE70" s="20">
        <f t="shared" si="39"/>
        <v>5.5</v>
      </c>
      <c r="AF70" s="20">
        <f t="shared" si="39"/>
        <v>6</v>
      </c>
      <c r="AG70" s="20">
        <f t="shared" si="39"/>
        <v>6.5</v>
      </c>
      <c r="AH70" s="20">
        <f t="shared" si="39"/>
        <v>7</v>
      </c>
      <c r="AI70" s="20">
        <f t="shared" si="39"/>
        <v>7.5</v>
      </c>
      <c r="AJ70" s="20">
        <f t="shared" si="39"/>
        <v>8</v>
      </c>
      <c r="AK70" s="24"/>
      <c r="AL70" s="24"/>
      <c r="AM70" s="69"/>
      <c r="AN70" s="31" t="s">
        <v>9</v>
      </c>
      <c r="AO70" s="78">
        <v>-0.08</v>
      </c>
      <c r="AP70" s="79">
        <v>-0.09</v>
      </c>
      <c r="AQ70" s="80">
        <v>-0.04</v>
      </c>
      <c r="AR70" s="81">
        <v>-0.03</v>
      </c>
      <c r="AS70" s="82">
        <v>-7.0000000000000007E-2</v>
      </c>
      <c r="AT70" s="83">
        <v>-0.08</v>
      </c>
      <c r="AU70" s="84">
        <v>-0.03</v>
      </c>
      <c r="AV70" s="85">
        <v>-0.02</v>
      </c>
      <c r="AW70" s="69"/>
      <c r="AX70" s="69"/>
      <c r="AY70" s="69"/>
    </row>
    <row r="71" spans="1:51" x14ac:dyDescent="0.25">
      <c r="A71" s="24"/>
      <c r="B71" s="6" t="s">
        <v>12</v>
      </c>
      <c r="C71" s="35">
        <f t="shared" ref="C71:C77" si="40">IFERROR(AVERAGE(E71:AJ71),0)</f>
        <v>2.9191428002810989E-10</v>
      </c>
      <c r="D71" s="20" t="s">
        <v>3</v>
      </c>
      <c r="E71" s="62">
        <v>8.7557426091677457E-10</v>
      </c>
      <c r="F71" s="62">
        <v>7.3863610636591121E-10</v>
      </c>
      <c r="G71" s="62">
        <v>6.2244615704985147E-10</v>
      </c>
      <c r="H71" s="62">
        <v>5.3945333610989554E-10</v>
      </c>
      <c r="I71" s="62">
        <v>4.6475979726386122E-10</v>
      </c>
      <c r="J71" s="62">
        <v>4.0541993029178903E-10</v>
      </c>
      <c r="K71" s="62">
        <v>3.3944063764453649E-10</v>
      </c>
      <c r="L71" s="62">
        <v>2.834204835100409E-10</v>
      </c>
      <c r="M71" s="62">
        <v>2.3320982684132809E-10</v>
      </c>
      <c r="N71" s="62">
        <v>1.8341413427734106E-10</v>
      </c>
      <c r="O71" s="62">
        <v>1.4523743664497346E-10</v>
      </c>
      <c r="P71" s="62">
        <v>1.19509662153577E-10</v>
      </c>
      <c r="Q71" s="62">
        <v>9.6271672290378552E-11</v>
      </c>
      <c r="R71" s="62">
        <v>8.3822749149379104E-11</v>
      </c>
      <c r="S71" s="62">
        <v>7.8843179892989812E-11</v>
      </c>
      <c r="T71" s="62">
        <v>7.6768359369473093E-11</v>
      </c>
      <c r="U71" s="62">
        <v>7.8013251683580139E-11</v>
      </c>
      <c r="V71" s="62">
        <v>8.0918000416482323E-11</v>
      </c>
      <c r="W71" s="62">
        <v>8.6312533777577091E-11</v>
      </c>
      <c r="X71" s="62">
        <v>9.4196851766865853E-11</v>
      </c>
      <c r="Y71" s="62">
        <v>1.0540088259378112E-10</v>
      </c>
      <c r="Z71" s="62">
        <v>1.2241441088646164E-10</v>
      </c>
      <c r="AA71" s="62">
        <v>1.3984290328386252E-10</v>
      </c>
      <c r="AB71" s="62">
        <v>1.5810132389066228E-10</v>
      </c>
      <c r="AC71" s="62">
        <v>1.7801960091627055E-10</v>
      </c>
      <c r="AD71" s="62">
        <v>2.1038680108285542E-10</v>
      </c>
      <c r="AE71" s="62">
        <v>2.5229817565752534E-10</v>
      </c>
      <c r="AF71" s="62">
        <v>3.1371286315313186E-10</v>
      </c>
      <c r="AG71" s="62">
        <v>4.0541993029178903E-10</v>
      </c>
      <c r="AH71" s="62">
        <v>5.311540540158798E-10</v>
      </c>
      <c r="AI71" s="62">
        <v>6.0999723390891532E-10</v>
      </c>
      <c r="AJ71" s="62">
        <v>6.88840413801776E-10</v>
      </c>
      <c r="AK71" s="24"/>
      <c r="AL71" s="24"/>
      <c r="AM71" s="69"/>
      <c r="AN71" s="33" t="s">
        <v>8</v>
      </c>
      <c r="AO71" s="78">
        <v>-0.08</v>
      </c>
      <c r="AP71" s="79">
        <v>-0.09</v>
      </c>
      <c r="AQ71" s="80">
        <v>-0.04</v>
      </c>
      <c r="AR71" s="81">
        <v>-0.03</v>
      </c>
      <c r="AS71" s="82">
        <v>-7.0000000000000007E-2</v>
      </c>
      <c r="AT71" s="83">
        <v>-0.08</v>
      </c>
      <c r="AU71" s="84">
        <v>-0.03</v>
      </c>
      <c r="AV71" s="85">
        <v>-0.02</v>
      </c>
      <c r="AW71" s="69"/>
      <c r="AX71" s="69"/>
      <c r="AY71" s="69"/>
    </row>
    <row r="72" spans="1:51" x14ac:dyDescent="0.25">
      <c r="A72" s="24"/>
      <c r="B72" s="41">
        <f t="shared" ref="B72:B77" si="41">IFERROR(C72/C71,0)</f>
        <v>1.6103059581320451</v>
      </c>
      <c r="C72" s="35">
        <f t="shared" si="40"/>
        <v>4.7007130439309162E-10</v>
      </c>
      <c r="D72" s="20" t="s">
        <v>4</v>
      </c>
      <c r="E72" s="62">
        <v>1.4099424491413439E-9</v>
      </c>
      <c r="F72" s="62">
        <v>1.1894301229724818E-9</v>
      </c>
      <c r="G72" s="62">
        <v>1.0023287553137706E-9</v>
      </c>
      <c r="H72" s="62">
        <v>8.6868492127197345E-10</v>
      </c>
      <c r="I72" s="62">
        <v>7.484054706342371E-10</v>
      </c>
      <c r="J72" s="62">
        <v>6.5285012929434632E-10</v>
      </c>
      <c r="K72" s="62">
        <v>5.4660328123113766E-10</v>
      </c>
      <c r="L72" s="62">
        <v>4.5639369325288389E-10</v>
      </c>
      <c r="M72" s="62">
        <v>3.7553917365753319E-10</v>
      </c>
      <c r="N72" s="62">
        <v>2.9535287323243322E-10</v>
      </c>
      <c r="O72" s="62">
        <v>2.3387670957322614E-10</v>
      </c>
      <c r="P72" s="62">
        <v>1.9244712102025282E-10</v>
      </c>
      <c r="Q72" s="62">
        <v>1.5502684748853228E-10</v>
      </c>
      <c r="R72" s="62">
        <v>1.3498027238225299E-10</v>
      </c>
      <c r="S72" s="62">
        <v>1.2696164233975815E-10</v>
      </c>
      <c r="T72" s="62">
        <v>1.236205464886845E-10</v>
      </c>
      <c r="U72" s="62">
        <v>1.2562520399932389E-10</v>
      </c>
      <c r="V72" s="62">
        <v>1.3030273819079277E-10</v>
      </c>
      <c r="W72" s="62">
        <v>1.3898958740350579E-10</v>
      </c>
      <c r="X72" s="62">
        <v>1.5168575163746514E-10</v>
      </c>
      <c r="Y72" s="62">
        <v>1.6972766923314193E-10</v>
      </c>
      <c r="Z72" s="62">
        <v>1.9712465521169348E-10</v>
      </c>
      <c r="AA72" s="62">
        <v>2.2518986036048714E-10</v>
      </c>
      <c r="AB72" s="62">
        <v>2.5459150384969775E-10</v>
      </c>
      <c r="AC72" s="62">
        <v>2.8666602401975931E-10</v>
      </c>
      <c r="AD72" s="62">
        <v>3.3878711929606347E-10</v>
      </c>
      <c r="AE72" s="62">
        <v>4.062772554871584E-10</v>
      </c>
      <c r="AF72" s="62">
        <v>5.0517369267815111E-10</v>
      </c>
      <c r="AG72" s="62">
        <v>6.5285012929434632E-10</v>
      </c>
      <c r="AH72" s="62">
        <v>8.5532053786776147E-10</v>
      </c>
      <c r="AI72" s="62">
        <v>9.8228218020759321E-10</v>
      </c>
      <c r="AJ72" s="62">
        <v>1.1092438225471433E-9</v>
      </c>
      <c r="AK72" s="24"/>
      <c r="AL72" s="24"/>
      <c r="AM72" s="69"/>
      <c r="AN72" s="69"/>
      <c r="AO72" s="69"/>
      <c r="AP72" s="69"/>
      <c r="AQ72" s="69"/>
      <c r="AR72" s="69"/>
      <c r="AS72" s="69"/>
      <c r="AT72" s="69"/>
      <c r="AU72" s="69"/>
      <c r="AV72" s="69"/>
      <c r="AW72" s="69"/>
      <c r="AX72" s="69"/>
      <c r="AY72" s="69"/>
    </row>
    <row r="73" spans="1:51" x14ac:dyDescent="0.25">
      <c r="A73" s="24"/>
      <c r="B73" s="41">
        <f t="shared" si="41"/>
        <v>1.6103059581320454</v>
      </c>
      <c r="C73" s="35">
        <f t="shared" si="40"/>
        <v>7.5695862221109772E-10</v>
      </c>
      <c r="D73" s="20" t="s">
        <v>5</v>
      </c>
      <c r="E73" s="62">
        <v>2.2704387264755937E-9</v>
      </c>
      <c r="F73" s="62">
        <v>1.9153464138043186E-9</v>
      </c>
      <c r="G73" s="62">
        <v>1.6140559666888414E-9</v>
      </c>
      <c r="H73" s="62">
        <v>1.3988485044637254E-9</v>
      </c>
      <c r="I73" s="62">
        <v>1.2051617884609293E-9</v>
      </c>
      <c r="J73" s="62">
        <v>1.0512884529699617E-9</v>
      </c>
      <c r="K73" s="62">
        <v>8.8019852050102665E-10</v>
      </c>
      <c r="L73" s="62">
        <v>7.3493348349900786E-10</v>
      </c>
      <c r="M73" s="62">
        <v>6.0473296885271045E-10</v>
      </c>
      <c r="N73" s="62">
        <v>4.756084915176059E-10</v>
      </c>
      <c r="O73" s="62">
        <v>3.7661305889408396E-10</v>
      </c>
      <c r="P73" s="62">
        <v>3.0989874560427186E-10</v>
      </c>
      <c r="Q73" s="62">
        <v>2.4964065618121143E-10</v>
      </c>
      <c r="R73" s="62">
        <v>2.1735953684742834E-10</v>
      </c>
      <c r="S73" s="62">
        <v>2.0444708911394229E-10</v>
      </c>
      <c r="T73" s="62">
        <v>1.9906690255826812E-10</v>
      </c>
      <c r="U73" s="62">
        <v>2.022950144916649E-10</v>
      </c>
      <c r="V73" s="62">
        <v>2.0982727566955362E-10</v>
      </c>
      <c r="W73" s="62">
        <v>2.2381576071418003E-10</v>
      </c>
      <c r="X73" s="62">
        <v>2.4426046962554776E-10</v>
      </c>
      <c r="Y73" s="62">
        <v>2.733134770259934E-10</v>
      </c>
      <c r="Z73" s="62">
        <v>3.1743100678211507E-10</v>
      </c>
      <c r="AA73" s="62">
        <v>3.626245738494157E-10</v>
      </c>
      <c r="AB73" s="62">
        <v>4.0997021553896572E-10</v>
      </c>
      <c r="AC73" s="62">
        <v>4.6162000647304238E-10</v>
      </c>
      <c r="AD73" s="62">
        <v>5.4555091674084294E-10</v>
      </c>
      <c r="AE73" s="62">
        <v>6.5423068516450624E-10</v>
      </c>
      <c r="AF73" s="62">
        <v>8.1348420721119345E-10</v>
      </c>
      <c r="AG73" s="62">
        <v>1.0512884529699617E-9</v>
      </c>
      <c r="AH73" s="62">
        <v>1.3773277582411617E-9</v>
      </c>
      <c r="AI73" s="62">
        <v>1.5817748473552224E-9</v>
      </c>
      <c r="AJ73" s="62">
        <v>1.7862219364688299E-9</v>
      </c>
      <c r="AK73" s="24"/>
      <c r="AL73" s="24"/>
      <c r="AM73" s="69"/>
      <c r="AN73" s="69"/>
      <c r="AO73" s="69"/>
      <c r="AP73" s="69"/>
      <c r="AQ73" s="69"/>
      <c r="AR73" s="69"/>
      <c r="AS73" s="69"/>
      <c r="AT73" s="69"/>
      <c r="AU73" s="69"/>
      <c r="AV73" s="69"/>
      <c r="AW73" s="69"/>
      <c r="AX73" s="69"/>
      <c r="AY73" s="69"/>
    </row>
    <row r="74" spans="1:51" x14ac:dyDescent="0.25">
      <c r="A74" s="24"/>
      <c r="B74" s="41">
        <f t="shared" si="41"/>
        <v>1.6103059581320449</v>
      </c>
      <c r="C74" s="35">
        <f t="shared" si="40"/>
        <v>1.2189349794059544E-9</v>
      </c>
      <c r="D74" s="20" t="s">
        <v>6</v>
      </c>
      <c r="E74" s="62">
        <v>3.6561010088173815E-9</v>
      </c>
      <c r="F74" s="62">
        <v>3.0842937420359397E-9</v>
      </c>
      <c r="G74" s="62">
        <v>2.5991239399176192E-9</v>
      </c>
      <c r="H74" s="62">
        <v>2.2525740812620375E-9</v>
      </c>
      <c r="I74" s="62">
        <v>1.9406792084717056E-9</v>
      </c>
      <c r="J74" s="62">
        <v>1.6928960595329495E-9</v>
      </c>
      <c r="K74" s="62">
        <v>1.4173889219018143E-9</v>
      </c>
      <c r="L74" s="62">
        <v>1.1834677673091914E-9</v>
      </c>
      <c r="M74" s="62">
        <v>9.7380510282240008E-10</v>
      </c>
      <c r="N74" s="62">
        <v>7.6587518762899506E-10</v>
      </c>
      <c r="O74" s="62">
        <v>6.0646225264747818E-10</v>
      </c>
      <c r="P74" s="62">
        <v>4.9903179646420586E-10</v>
      </c>
      <c r="Q74" s="62">
        <v>4.019978360405981E-10</v>
      </c>
      <c r="R74" s="62">
        <v>3.5001535724223563E-10</v>
      </c>
      <c r="S74" s="62">
        <v>3.2922236572293447E-10</v>
      </c>
      <c r="T74" s="62">
        <v>3.2055861925647044E-10</v>
      </c>
      <c r="U74" s="62">
        <v>3.2575686713633643E-10</v>
      </c>
      <c r="V74" s="62">
        <v>3.3788611218929727E-10</v>
      </c>
      <c r="W74" s="62">
        <v>3.6041185300190019E-10</v>
      </c>
      <c r="X74" s="62">
        <v>3.9333408957415098E-10</v>
      </c>
      <c r="Y74" s="62">
        <v>4.4011832049274305E-10</v>
      </c>
      <c r="Z74" s="62">
        <v>5.111610415170936E-10</v>
      </c>
      <c r="AA74" s="62">
        <v>5.839365118348078E-10</v>
      </c>
      <c r="AB74" s="62">
        <v>6.6017748073907526E-10</v>
      </c>
      <c r="AC74" s="62">
        <v>7.4334944681649341E-10</v>
      </c>
      <c r="AD74" s="62">
        <v>8.7850389169217855E-10</v>
      </c>
      <c r="AE74" s="62">
        <v>1.0535115703132146E-9</v>
      </c>
      <c r="AF74" s="62">
        <v>1.3099584657185081E-9</v>
      </c>
      <c r="AG74" s="62">
        <v>1.6928960595329495E-9</v>
      </c>
      <c r="AH74" s="62">
        <v>2.2179190953963956E-9</v>
      </c>
      <c r="AI74" s="62">
        <v>2.547141461119521E-9</v>
      </c>
      <c r="AJ74" s="62">
        <v>2.8763638268419159E-9</v>
      </c>
      <c r="AK74" s="24"/>
      <c r="AL74" s="24"/>
      <c r="AM74" s="25"/>
      <c r="AN74" s="25"/>
      <c r="AO74" s="25"/>
      <c r="AP74" s="25"/>
      <c r="AQ74" s="25"/>
      <c r="AR74" s="25"/>
      <c r="AS74" s="68"/>
      <c r="AT74" s="68"/>
      <c r="AU74" s="68"/>
      <c r="AV74" s="68"/>
      <c r="AW74" s="68"/>
      <c r="AX74" s="68"/>
      <c r="AY74" s="68"/>
    </row>
    <row r="75" spans="1:51" ht="15.75" thickBot="1" x14ac:dyDescent="0.3">
      <c r="A75" s="24"/>
      <c r="B75" s="41">
        <f t="shared" si="41"/>
        <v>1.6103059581320451</v>
      </c>
      <c r="C75" s="35">
        <f t="shared" si="40"/>
        <v>1.9628582599129699E-9</v>
      </c>
      <c r="D75" s="20" t="s">
        <v>7</v>
      </c>
      <c r="E75" s="62">
        <v>5.8874412380312103E-9</v>
      </c>
      <c r="F75" s="62">
        <v>4.966656589429854E-9</v>
      </c>
      <c r="G75" s="62">
        <v>4.1853847663729774E-9</v>
      </c>
      <c r="H75" s="62">
        <v>3.627333464190077E-9</v>
      </c>
      <c r="I75" s="62">
        <v>3.1250872922249692E-9</v>
      </c>
      <c r="J75" s="62">
        <v>2.7260806111641696E-9</v>
      </c>
      <c r="K75" s="62">
        <v>2.2824298259288476E-9</v>
      </c>
      <c r="L75" s="62">
        <v>1.9057451969552198E-9</v>
      </c>
      <c r="M75" s="62">
        <v>1.5681241591342997E-9</v>
      </c>
      <c r="N75" s="62">
        <v>1.2332933778244686E-9</v>
      </c>
      <c r="O75" s="62">
        <v>9.7658977882041593E-10</v>
      </c>
      <c r="P75" s="62">
        <v>8.0359387514364881E-10</v>
      </c>
      <c r="Q75" s="62">
        <v>6.4733951053236408E-10</v>
      </c>
      <c r="R75" s="62">
        <v>5.6363181520488836E-10</v>
      </c>
      <c r="S75" s="62">
        <v>5.3014873707396847E-10</v>
      </c>
      <c r="T75" s="62">
        <v>5.16197454519276E-10</v>
      </c>
      <c r="U75" s="62">
        <v>5.2456822405207152E-10</v>
      </c>
      <c r="V75" s="62">
        <v>5.4410001962849809E-10</v>
      </c>
      <c r="W75" s="62">
        <v>5.8037335427037064E-10</v>
      </c>
      <c r="X75" s="62">
        <v>6.333882279776988E-10</v>
      </c>
      <c r="Y75" s="62">
        <v>7.0872515377253306E-10</v>
      </c>
      <c r="Z75" s="62">
        <v>8.231256707199574E-10</v>
      </c>
      <c r="AA75" s="62">
        <v>9.4031644417843439E-10</v>
      </c>
      <c r="AB75" s="62">
        <v>1.0630877306587364E-9</v>
      </c>
      <c r="AC75" s="62">
        <v>1.1970200431827592E-9</v>
      </c>
      <c r="AD75" s="62">
        <v>1.4146600510341039E-9</v>
      </c>
      <c r="AE75" s="62">
        <v>1.6964759586364167E-9</v>
      </c>
      <c r="AF75" s="62">
        <v>2.1094339222520256E-9</v>
      </c>
      <c r="AG75" s="62">
        <v>2.7260806111641696E-9</v>
      </c>
      <c r="AH75" s="62">
        <v>3.5715283339716516E-9</v>
      </c>
      <c r="AI75" s="62">
        <v>4.1016770710459279E-9</v>
      </c>
      <c r="AJ75" s="62">
        <v>4.6318258081190271E-9</v>
      </c>
      <c r="AK75" s="24"/>
      <c r="AL75" s="24"/>
      <c r="AM75" s="25"/>
      <c r="AN75" s="25"/>
      <c r="AO75" s="25"/>
      <c r="AP75" s="25"/>
      <c r="AQ75" s="25"/>
      <c r="AR75" s="25"/>
      <c r="AS75" s="68"/>
      <c r="AT75" s="68"/>
      <c r="AU75" s="68"/>
      <c r="AV75" s="68"/>
      <c r="AW75" s="68"/>
      <c r="AX75" s="68"/>
      <c r="AY75" s="68"/>
    </row>
    <row r="76" spans="1:51" ht="15.75" thickBot="1" x14ac:dyDescent="0.3">
      <c r="A76" s="24"/>
      <c r="B76" s="41">
        <f>IFERROR(C75/C76,0)</f>
        <v>10.487062342979229</v>
      </c>
      <c r="C76" s="35">
        <f t="shared" si="40"/>
        <v>1.8716950426322623E-10</v>
      </c>
      <c r="D76" s="31" t="s">
        <v>9</v>
      </c>
      <c r="E76" s="62">
        <v>5.6140042325319873E-10</v>
      </c>
      <c r="F76" s="62">
        <v>4.7359846132264966E-10</v>
      </c>
      <c r="G76" s="62">
        <v>3.9909982695727135E-10</v>
      </c>
      <c r="H76" s="62">
        <v>3.4588651669631336E-10</v>
      </c>
      <c r="I76" s="62">
        <v>2.9799453746140445E-10</v>
      </c>
      <c r="J76" s="62">
        <v>2.599470206248153E-10</v>
      </c>
      <c r="K76" s="62">
        <v>2.1764243896735997E-10</v>
      </c>
      <c r="L76" s="62">
        <v>1.8172345454120712E-10</v>
      </c>
      <c r="M76" s="62">
        <v>1.4952940183331608E-10</v>
      </c>
      <c r="N76" s="62">
        <v>1.1760141567673361E-10</v>
      </c>
      <c r="O76" s="62">
        <v>9.3123292956700473E-11</v>
      </c>
      <c r="P76" s="62">
        <v>7.6627166775795381E-11</v>
      </c>
      <c r="Q76" s="62">
        <v>6.1727439902726118E-11</v>
      </c>
      <c r="R76" s="62">
        <v>5.3745443363577617E-11</v>
      </c>
      <c r="S76" s="62">
        <v>5.0552644747925139E-11</v>
      </c>
      <c r="T76" s="62">
        <v>4.9222311991388858E-11</v>
      </c>
      <c r="U76" s="62">
        <v>5.0020511645306779E-11</v>
      </c>
      <c r="V76" s="62">
        <v>5.1882977504446047E-11</v>
      </c>
      <c r="W76" s="62">
        <v>5.5341842671405782E-11</v>
      </c>
      <c r="X76" s="62">
        <v>6.0397107146189849E-11</v>
      </c>
      <c r="Y76" s="62">
        <v>6.7580904031433218E-11</v>
      </c>
      <c r="Z76" s="62">
        <v>7.8489632634923119E-11</v>
      </c>
      <c r="AA76" s="62">
        <v>8.9664427789727962E-11</v>
      </c>
      <c r="AB76" s="62">
        <v>1.0137135604714344E-10</v>
      </c>
      <c r="AC76" s="62">
        <v>1.1414255050978026E-10</v>
      </c>
      <c r="AD76" s="62">
        <v>1.3489574151155794E-10</v>
      </c>
      <c r="AE76" s="62">
        <v>1.6176846319333584E-10</v>
      </c>
      <c r="AF76" s="62">
        <v>2.0114631278645491E-10</v>
      </c>
      <c r="AG76" s="62">
        <v>2.599470206248153E-10</v>
      </c>
      <c r="AH76" s="62">
        <v>3.4056518567019388E-10</v>
      </c>
      <c r="AI76" s="62">
        <v>3.9111783041813054E-10</v>
      </c>
      <c r="AJ76" s="62">
        <v>4.416704751660095E-10</v>
      </c>
      <c r="AK76" s="24"/>
      <c r="AL76" s="24"/>
      <c r="AM76" s="25"/>
      <c r="AN76" s="6" t="s">
        <v>1</v>
      </c>
      <c r="AO76" s="126" t="s">
        <v>86</v>
      </c>
      <c r="AP76" s="131"/>
      <c r="AQ76" s="127"/>
      <c r="AR76" s="25"/>
      <c r="AS76" s="68"/>
      <c r="AT76" s="6" t="s">
        <v>1</v>
      </c>
      <c r="AU76" s="126" t="s">
        <v>87</v>
      </c>
      <c r="AV76" s="127"/>
      <c r="AW76" s="68"/>
      <c r="AX76" s="77" t="s">
        <v>40</v>
      </c>
      <c r="AY76" s="68"/>
    </row>
    <row r="77" spans="1:51" x14ac:dyDescent="0.25">
      <c r="A77" s="24"/>
      <c r="B77" s="41">
        <f t="shared" si="41"/>
        <v>1.6500000000016497</v>
      </c>
      <c r="C77" s="35">
        <f t="shared" si="40"/>
        <v>3.0882968203463205E-10</v>
      </c>
      <c r="D77" s="33" t="s">
        <v>8</v>
      </c>
      <c r="E77" s="62">
        <v>9.2631069836870418E-10</v>
      </c>
      <c r="F77" s="62">
        <v>7.8143746118315334E-10</v>
      </c>
      <c r="G77" s="62">
        <v>6.5851471448015633E-10</v>
      </c>
      <c r="H77" s="62">
        <v>5.7071275254948773E-10</v>
      </c>
      <c r="I77" s="62">
        <v>4.9169098681180898E-10</v>
      </c>
      <c r="J77" s="62">
        <v>4.289125840313742E-10</v>
      </c>
      <c r="K77" s="62">
        <v>3.5911002429650302E-10</v>
      </c>
      <c r="L77" s="62">
        <v>2.9984369999329158E-10</v>
      </c>
      <c r="M77" s="62">
        <v>2.4672351302521826E-10</v>
      </c>
      <c r="N77" s="62">
        <v>1.940423358668045E-10</v>
      </c>
      <c r="O77" s="62">
        <v>1.5365343337870944E-10</v>
      </c>
      <c r="P77" s="62">
        <v>1.2643482518018882E-10</v>
      </c>
      <c r="Q77" s="62">
        <v>1.0185027583959995E-10</v>
      </c>
      <c r="R77" s="62">
        <v>8.8679981549991749E-11</v>
      </c>
      <c r="S77" s="62">
        <v>8.3411863834159893E-11</v>
      </c>
      <c r="T77" s="62">
        <v>8.1216814785872842E-11</v>
      </c>
      <c r="U77" s="62">
        <v>8.2533844214838729E-11</v>
      </c>
      <c r="V77" s="62">
        <v>8.5606912882421585E-11</v>
      </c>
      <c r="W77" s="62">
        <v>9.1314040407910844E-11</v>
      </c>
      <c r="X77" s="62">
        <v>9.9655226791312903E-11</v>
      </c>
      <c r="Y77" s="62">
        <v>1.1150849165197633E-10</v>
      </c>
      <c r="Z77" s="62">
        <v>1.2950789384775266E-10</v>
      </c>
      <c r="AA77" s="62">
        <v>1.4794630585319906E-10</v>
      </c>
      <c r="AB77" s="62">
        <v>1.6726273747795392E-10</v>
      </c>
      <c r="AC77" s="62">
        <v>1.8833520834132576E-10</v>
      </c>
      <c r="AD77" s="62">
        <v>2.2257797349429316E-10</v>
      </c>
      <c r="AE77" s="62">
        <v>2.6691796426927105E-10</v>
      </c>
      <c r="AF77" s="62">
        <v>3.3189141609798246E-10</v>
      </c>
      <c r="AG77" s="62">
        <v>4.289125840313742E-10</v>
      </c>
      <c r="AH77" s="62">
        <v>5.6193255635638177E-10</v>
      </c>
      <c r="AI77" s="62">
        <v>6.4534442019056071E-10</v>
      </c>
      <c r="AJ77" s="62">
        <v>7.2875628402464442E-10</v>
      </c>
      <c r="AK77" s="24"/>
      <c r="AL77" s="24"/>
      <c r="AM77" s="25"/>
      <c r="AN77" s="25"/>
      <c r="AO77" s="25"/>
      <c r="AP77" s="25"/>
      <c r="AQ77" s="25"/>
      <c r="AR77" s="25"/>
      <c r="AS77" s="68"/>
      <c r="AT77" s="68"/>
      <c r="AU77" s="68"/>
      <c r="AV77" s="68"/>
      <c r="AW77" s="68"/>
      <c r="AX77" s="68"/>
      <c r="AY77" s="68"/>
    </row>
    <row r="78" spans="1:51" x14ac:dyDescent="0.25">
      <c r="A78" s="24"/>
      <c r="B78" s="24"/>
      <c r="C78" s="24"/>
      <c r="D78" s="24"/>
      <c r="E78" s="24"/>
      <c r="F78" s="24"/>
      <c r="G78" s="24"/>
      <c r="H78" s="24"/>
      <c r="I78" s="24"/>
      <c r="J78" s="24"/>
      <c r="K78" s="24"/>
      <c r="L78" s="24"/>
      <c r="M78" s="24"/>
      <c r="N78" s="24"/>
      <c r="O78" s="24"/>
      <c r="P78" s="24"/>
      <c r="Q78" s="24"/>
      <c r="R78" s="24"/>
      <c r="S78" s="24"/>
      <c r="T78" s="24"/>
      <c r="U78" s="24"/>
      <c r="V78" s="24"/>
      <c r="W78" s="24"/>
      <c r="X78" s="24"/>
      <c r="Y78" s="24"/>
      <c r="Z78" s="24"/>
      <c r="AA78" s="24"/>
      <c r="AB78" s="24"/>
      <c r="AC78" s="24"/>
      <c r="AD78" s="24"/>
      <c r="AE78" s="24"/>
      <c r="AF78" s="24"/>
      <c r="AG78" s="24"/>
      <c r="AH78" s="24"/>
      <c r="AI78" s="24"/>
      <c r="AJ78" s="24"/>
      <c r="AK78" s="24"/>
      <c r="AL78" s="24"/>
      <c r="AM78" s="25"/>
      <c r="AN78" s="25"/>
      <c r="AO78" s="25"/>
      <c r="AP78" s="25"/>
      <c r="AQ78" s="25"/>
      <c r="AR78" s="25"/>
      <c r="AS78" s="68"/>
      <c r="AT78" s="68"/>
      <c r="AU78" s="68"/>
      <c r="AV78" s="68"/>
      <c r="AW78" s="68"/>
      <c r="AX78" s="68"/>
      <c r="AY78" s="68"/>
    </row>
    <row r="79" spans="1:51" x14ac:dyDescent="0.25">
      <c r="A79" s="24"/>
      <c r="B79" s="24"/>
      <c r="C79" s="24"/>
      <c r="D79" s="24"/>
      <c r="E79" s="24"/>
      <c r="F79" s="24"/>
      <c r="G79" s="24"/>
      <c r="H79" s="24"/>
      <c r="I79" s="24"/>
      <c r="J79" s="24"/>
      <c r="K79" s="24"/>
      <c r="L79" s="24"/>
      <c r="M79" s="24"/>
      <c r="N79" s="24"/>
      <c r="O79" s="24"/>
      <c r="P79" s="24"/>
      <c r="Q79" s="24"/>
      <c r="R79" s="24"/>
      <c r="S79" s="24"/>
      <c r="T79" s="24"/>
      <c r="U79" s="24"/>
      <c r="V79" s="24"/>
      <c r="W79" s="24"/>
      <c r="X79" s="24"/>
      <c r="Y79" s="24"/>
      <c r="Z79" s="24"/>
      <c r="AA79" s="24"/>
      <c r="AB79" s="24"/>
      <c r="AC79" s="24"/>
      <c r="AD79" s="24"/>
      <c r="AE79" s="24"/>
      <c r="AF79" s="24"/>
      <c r="AG79" s="24"/>
      <c r="AH79" s="24"/>
      <c r="AI79" s="24"/>
      <c r="AJ79" s="24"/>
      <c r="AK79" s="24"/>
      <c r="AL79" s="24"/>
      <c r="AM79" s="25"/>
      <c r="AN79" s="25"/>
      <c r="AO79" s="7" t="s">
        <v>10</v>
      </c>
      <c r="AP79" s="9" t="s">
        <v>11</v>
      </c>
      <c r="AQ79" s="25"/>
      <c r="AR79" s="25"/>
      <c r="AS79" s="68"/>
      <c r="AT79" s="68"/>
      <c r="AU79" s="68"/>
      <c r="AV79" s="68"/>
      <c r="AW79" s="68"/>
      <c r="AX79" s="68"/>
      <c r="AY79" s="68"/>
    </row>
    <row r="80" spans="1:51" x14ac:dyDescent="0.25">
      <c r="A80" s="24"/>
      <c r="B80" s="24"/>
      <c r="C80" s="24"/>
      <c r="D80" s="24"/>
      <c r="E80" s="24"/>
      <c r="F80" s="24"/>
      <c r="G80" s="24"/>
      <c r="H80" s="24"/>
      <c r="I80" s="24"/>
      <c r="J80" s="24"/>
      <c r="K80" s="24"/>
      <c r="L80" s="24"/>
      <c r="M80" s="24"/>
      <c r="N80" s="24"/>
      <c r="O80" s="24"/>
      <c r="P80" s="24"/>
      <c r="Q80" s="24"/>
      <c r="R80" s="24"/>
      <c r="S80" s="24"/>
      <c r="T80" s="24"/>
      <c r="U80" s="24"/>
      <c r="V80" s="24"/>
      <c r="W80" s="24"/>
      <c r="X80" s="24"/>
      <c r="Y80" s="24"/>
      <c r="Z80" s="24"/>
      <c r="AA80" s="24"/>
      <c r="AB80" s="24"/>
      <c r="AC80" s="24"/>
      <c r="AD80" s="24"/>
      <c r="AE80" s="24"/>
      <c r="AF80" s="24"/>
      <c r="AG80" s="24"/>
      <c r="AH80" s="24"/>
      <c r="AI80" s="24"/>
      <c r="AJ80" s="24"/>
      <c r="AK80" s="24"/>
      <c r="AL80" s="24"/>
      <c r="AM80" s="25"/>
      <c r="AN80" s="20" t="s">
        <v>3</v>
      </c>
      <c r="AO80" s="86">
        <v>0.62</v>
      </c>
      <c r="AP80" s="71">
        <v>0.6</v>
      </c>
      <c r="AQ80" s="25"/>
      <c r="AR80" s="25"/>
      <c r="AS80" s="68"/>
      <c r="AT80" s="132" t="s">
        <v>26</v>
      </c>
      <c r="AU80" s="134"/>
      <c r="AV80" s="58">
        <v>550</v>
      </c>
      <c r="AW80" s="59">
        <v>6.7000000000000004E-2</v>
      </c>
      <c r="AX80" s="60">
        <v>100</v>
      </c>
      <c r="AY80" s="68"/>
    </row>
    <row r="81" spans="1:51" x14ac:dyDescent="0.25">
      <c r="A81" s="24"/>
      <c r="B81" s="24"/>
      <c r="C81" s="24"/>
      <c r="D81" s="24"/>
      <c r="E81" s="24"/>
      <c r="F81" s="24"/>
      <c r="G81" s="24"/>
      <c r="H81" s="24"/>
      <c r="I81" s="24"/>
      <c r="J81" s="24"/>
      <c r="K81" s="24"/>
      <c r="L81" s="24"/>
      <c r="M81" s="24"/>
      <c r="N81" s="24"/>
      <c r="O81" s="24"/>
      <c r="P81" s="24"/>
      <c r="Q81" s="24"/>
      <c r="R81" s="24"/>
      <c r="S81" s="24"/>
      <c r="T81" s="24"/>
      <c r="U81" s="24"/>
      <c r="V81" s="24"/>
      <c r="W81" s="24"/>
      <c r="X81" s="24"/>
      <c r="Y81" s="24"/>
      <c r="Z81" s="24"/>
      <c r="AA81" s="24"/>
      <c r="AB81" s="24"/>
      <c r="AC81" s="24"/>
      <c r="AD81" s="24"/>
      <c r="AE81" s="24"/>
      <c r="AF81" s="24"/>
      <c r="AG81" s="24"/>
      <c r="AH81" s="24"/>
      <c r="AI81" s="24"/>
      <c r="AJ81" s="24"/>
      <c r="AK81" s="24"/>
      <c r="AL81" s="24"/>
      <c r="AM81" s="25"/>
      <c r="AN81" s="20" t="s">
        <v>4</v>
      </c>
      <c r="AO81" s="86">
        <v>0.64</v>
      </c>
      <c r="AP81" s="71">
        <v>0.62</v>
      </c>
      <c r="AQ81" s="25"/>
      <c r="AR81" s="25"/>
      <c r="AS81" s="68"/>
      <c r="AT81" s="143" t="s">
        <v>9</v>
      </c>
      <c r="AU81" s="144"/>
      <c r="AV81" s="58">
        <v>500</v>
      </c>
      <c r="AW81" s="59">
        <v>6.7000000000000004E-2</v>
      </c>
      <c r="AX81" s="60">
        <v>75</v>
      </c>
      <c r="AY81" s="68"/>
    </row>
    <row r="82" spans="1:51" x14ac:dyDescent="0.25">
      <c r="A82" s="24"/>
      <c r="B82" s="24"/>
      <c r="C82" s="24"/>
      <c r="D82" s="24"/>
      <c r="E82" s="24"/>
      <c r="F82" s="24"/>
      <c r="G82" s="24"/>
      <c r="H82" s="24"/>
      <c r="I82" s="24"/>
      <c r="J82" s="24"/>
      <c r="K82" s="24"/>
      <c r="L82" s="24"/>
      <c r="M82" s="24"/>
      <c r="N82" s="24"/>
      <c r="O82" s="24"/>
      <c r="P82" s="24"/>
      <c r="Q82" s="24"/>
      <c r="R82" s="24"/>
      <c r="S82" s="24"/>
      <c r="T82" s="24"/>
      <c r="U82" s="24"/>
      <c r="V82" s="24"/>
      <c r="W82" s="24"/>
      <c r="X82" s="24"/>
      <c r="Y82" s="24"/>
      <c r="Z82" s="24"/>
      <c r="AA82" s="24"/>
      <c r="AB82" s="24"/>
      <c r="AC82" s="24"/>
      <c r="AD82" s="24"/>
      <c r="AE82" s="24"/>
      <c r="AF82" s="24"/>
      <c r="AG82" s="24"/>
      <c r="AH82" s="24"/>
      <c r="AI82" s="24"/>
      <c r="AJ82" s="24"/>
      <c r="AK82" s="24"/>
      <c r="AL82" s="24"/>
      <c r="AM82" s="25"/>
      <c r="AN82" s="20" t="s">
        <v>5</v>
      </c>
      <c r="AO82" s="86">
        <v>0.66</v>
      </c>
      <c r="AP82" s="71">
        <v>0.64</v>
      </c>
      <c r="AQ82" s="25"/>
      <c r="AR82" s="25"/>
      <c r="AS82" s="68"/>
      <c r="AT82" s="136" t="s">
        <v>8</v>
      </c>
      <c r="AU82" s="137"/>
      <c r="AV82" s="58">
        <v>500</v>
      </c>
      <c r="AW82" s="59">
        <v>6.7000000000000004E-2</v>
      </c>
      <c r="AX82" s="60">
        <v>75</v>
      </c>
      <c r="AY82" s="68"/>
    </row>
    <row r="83" spans="1:51" x14ac:dyDescent="0.25">
      <c r="A83" s="42"/>
      <c r="B83" s="42"/>
      <c r="C83" s="42"/>
      <c r="D83" s="42"/>
      <c r="E83" s="42"/>
      <c r="F83" s="42"/>
      <c r="G83" s="42"/>
      <c r="H83" s="42"/>
      <c r="I83" s="42"/>
      <c r="J83" s="42"/>
      <c r="K83" s="42"/>
      <c r="L83" s="42"/>
      <c r="M83" s="42"/>
      <c r="N83" s="42"/>
      <c r="O83" s="42"/>
      <c r="P83" s="42"/>
      <c r="Q83" s="42"/>
      <c r="R83" s="42"/>
      <c r="S83" s="42"/>
      <c r="T83" s="42"/>
      <c r="U83" s="42"/>
      <c r="V83" s="42"/>
      <c r="W83" s="42"/>
      <c r="X83" s="42"/>
      <c r="Y83" s="42"/>
      <c r="Z83" s="42"/>
      <c r="AA83" s="42"/>
      <c r="AB83" s="42"/>
      <c r="AC83" s="42"/>
      <c r="AD83" s="42"/>
      <c r="AE83" s="42"/>
      <c r="AF83" s="42"/>
      <c r="AG83" s="42"/>
      <c r="AH83" s="42"/>
      <c r="AI83" s="42"/>
      <c r="AJ83" s="42"/>
      <c r="AK83" s="42"/>
      <c r="AL83" s="42"/>
      <c r="AM83" s="25"/>
      <c r="AN83" s="20" t="s">
        <v>6</v>
      </c>
      <c r="AO83" s="86">
        <v>0.68</v>
      </c>
      <c r="AP83" s="71">
        <v>0.66</v>
      </c>
      <c r="AQ83" s="25"/>
      <c r="AR83" s="25"/>
      <c r="AS83" s="68"/>
      <c r="AT83" s="68"/>
      <c r="AU83" s="68"/>
      <c r="AV83" s="68"/>
      <c r="AW83" s="68"/>
      <c r="AX83" s="68"/>
      <c r="AY83" s="68"/>
    </row>
    <row r="84" spans="1:51" ht="15.75" thickBot="1" x14ac:dyDescent="0.3">
      <c r="A84" s="42"/>
      <c r="B84" s="42"/>
      <c r="C84" s="42"/>
      <c r="D84" s="42"/>
      <c r="E84" s="42"/>
      <c r="F84" s="42"/>
      <c r="G84" s="42"/>
      <c r="H84" s="42"/>
      <c r="I84" s="42"/>
      <c r="J84" s="42"/>
      <c r="K84" s="42"/>
      <c r="L84" s="42"/>
      <c r="M84" s="42"/>
      <c r="N84" s="42"/>
      <c r="O84" s="42"/>
      <c r="P84" s="42"/>
      <c r="Q84" s="42"/>
      <c r="R84" s="42"/>
      <c r="S84" s="42"/>
      <c r="T84" s="42"/>
      <c r="U84" s="42"/>
      <c r="V84" s="42"/>
      <c r="W84" s="42"/>
      <c r="X84" s="42"/>
      <c r="Y84" s="42"/>
      <c r="Z84" s="42"/>
      <c r="AA84" s="42"/>
      <c r="AB84" s="42"/>
      <c r="AC84" s="42"/>
      <c r="AD84" s="42"/>
      <c r="AE84" s="42"/>
      <c r="AF84" s="42"/>
      <c r="AG84" s="42"/>
      <c r="AH84" s="42"/>
      <c r="AI84" s="42"/>
      <c r="AJ84" s="42"/>
      <c r="AK84" s="42"/>
      <c r="AL84" s="42"/>
      <c r="AM84" s="25"/>
      <c r="AN84" s="20" t="s">
        <v>7</v>
      </c>
      <c r="AO84" s="86">
        <v>0.7</v>
      </c>
      <c r="AP84" s="71">
        <v>0.68</v>
      </c>
      <c r="AQ84" s="25"/>
      <c r="AR84" s="25"/>
      <c r="AS84" s="68"/>
      <c r="AT84" s="68"/>
      <c r="AU84" s="68"/>
      <c r="AV84" s="68"/>
      <c r="AW84" s="68"/>
      <c r="AX84" s="68"/>
      <c r="AY84" s="68"/>
    </row>
    <row r="85" spans="1:51" ht="15.75" thickBot="1" x14ac:dyDescent="0.3">
      <c r="A85" s="42"/>
      <c r="B85" s="129" t="s">
        <v>60</v>
      </c>
      <c r="C85" s="138"/>
      <c r="D85" s="138"/>
      <c r="E85" s="130"/>
      <c r="F85" s="42"/>
      <c r="G85" s="126" t="s">
        <v>64</v>
      </c>
      <c r="H85" s="131"/>
      <c r="I85" s="131"/>
      <c r="J85" s="131"/>
      <c r="K85" s="131"/>
      <c r="L85" s="131"/>
      <c r="M85" s="131"/>
      <c r="N85" s="131"/>
      <c r="O85" s="127"/>
      <c r="P85" s="42"/>
      <c r="Q85" s="42"/>
      <c r="R85" s="42"/>
      <c r="S85" s="42"/>
      <c r="T85" s="42"/>
      <c r="U85" s="42"/>
      <c r="V85" s="42"/>
      <c r="W85" s="42"/>
      <c r="X85" s="42"/>
      <c r="Y85" s="42"/>
      <c r="Z85" s="42"/>
      <c r="AA85" s="42"/>
      <c r="AB85" s="42"/>
      <c r="AC85" s="42"/>
      <c r="AD85" s="42"/>
      <c r="AE85" s="42"/>
      <c r="AF85" s="42"/>
      <c r="AG85" s="42"/>
      <c r="AH85" s="42"/>
      <c r="AI85" s="42"/>
      <c r="AJ85" s="42"/>
      <c r="AK85" s="42"/>
      <c r="AL85" s="42"/>
      <c r="AM85" s="25"/>
      <c r="AN85" s="31" t="s">
        <v>9</v>
      </c>
      <c r="AO85" s="87">
        <v>0.35</v>
      </c>
      <c r="AP85" s="88">
        <v>0.32</v>
      </c>
      <c r="AQ85" s="25"/>
      <c r="AR85" s="25"/>
      <c r="AS85" s="68"/>
      <c r="AT85" s="68"/>
      <c r="AU85" s="68"/>
      <c r="AV85" s="68"/>
      <c r="AW85" s="68"/>
      <c r="AX85" s="68"/>
      <c r="AY85" s="68"/>
    </row>
    <row r="86" spans="1:51" x14ac:dyDescent="0.25">
      <c r="A86" s="42"/>
      <c r="B86" s="42"/>
      <c r="C86" s="42"/>
      <c r="D86" s="42"/>
      <c r="E86" s="42"/>
      <c r="F86" s="42"/>
      <c r="G86" s="42"/>
      <c r="H86" s="42"/>
      <c r="I86" s="42"/>
      <c r="J86" s="42"/>
      <c r="K86" s="42"/>
      <c r="L86" s="42"/>
      <c r="M86" s="42"/>
      <c r="N86" s="42"/>
      <c r="O86" s="42"/>
      <c r="P86" s="42"/>
      <c r="Q86" s="42"/>
      <c r="R86" s="42"/>
      <c r="S86" s="42"/>
      <c r="T86" s="42"/>
      <c r="U86" s="42"/>
      <c r="V86" s="42"/>
      <c r="W86" s="42"/>
      <c r="X86" s="42"/>
      <c r="Y86" s="42"/>
      <c r="Z86" s="42"/>
      <c r="AA86" s="42"/>
      <c r="AB86" s="42"/>
      <c r="AC86" s="42"/>
      <c r="AD86" s="42"/>
      <c r="AE86" s="42"/>
      <c r="AF86" s="42"/>
      <c r="AG86" s="42"/>
      <c r="AH86" s="42"/>
      <c r="AI86" s="42"/>
      <c r="AJ86" s="42"/>
      <c r="AK86" s="42"/>
      <c r="AL86" s="42"/>
      <c r="AM86" s="25"/>
      <c r="AN86" s="33" t="s">
        <v>8</v>
      </c>
      <c r="AO86" s="87">
        <v>0.13</v>
      </c>
      <c r="AP86" s="88">
        <v>0.1</v>
      </c>
      <c r="AQ86" s="25"/>
      <c r="AR86" s="25"/>
      <c r="AS86" s="68"/>
      <c r="AT86" s="68"/>
      <c r="AU86" s="68"/>
      <c r="AV86" s="68"/>
      <c r="AW86" s="68"/>
      <c r="AX86" s="68"/>
      <c r="AY86" s="68"/>
    </row>
    <row r="87" spans="1:51" x14ac:dyDescent="0.25">
      <c r="A87" s="42"/>
      <c r="B87" s="42"/>
      <c r="C87" s="42"/>
      <c r="D87" s="42"/>
      <c r="E87" s="42"/>
      <c r="F87" s="42"/>
      <c r="G87" s="42"/>
      <c r="H87" s="42"/>
      <c r="I87" s="42"/>
      <c r="J87" s="42"/>
      <c r="K87" s="42"/>
      <c r="L87" s="42"/>
      <c r="M87" s="42"/>
      <c r="N87" s="42"/>
      <c r="O87" s="42"/>
      <c r="P87" s="42"/>
      <c r="Q87" s="42"/>
      <c r="R87" s="42"/>
      <c r="S87" s="42"/>
      <c r="T87" s="42"/>
      <c r="U87" s="42"/>
      <c r="V87" s="42"/>
      <c r="W87" s="42"/>
      <c r="X87" s="42"/>
      <c r="Y87" s="42"/>
      <c r="Z87" s="42"/>
      <c r="AA87" s="42"/>
      <c r="AB87" s="42"/>
      <c r="AC87" s="42"/>
      <c r="AD87" s="42"/>
      <c r="AE87" s="42"/>
      <c r="AF87" s="42"/>
      <c r="AG87" s="42"/>
      <c r="AH87" s="42"/>
      <c r="AI87" s="42"/>
      <c r="AJ87" s="42"/>
      <c r="AK87" s="42"/>
      <c r="AL87" s="42"/>
      <c r="AM87" s="25"/>
      <c r="AN87" s="25"/>
      <c r="AO87" s="25"/>
      <c r="AP87" s="25"/>
      <c r="AQ87" s="25"/>
      <c r="AR87" s="25"/>
      <c r="AS87" s="68"/>
      <c r="AT87" s="68"/>
      <c r="AU87" s="68"/>
      <c r="AV87" s="68"/>
      <c r="AW87" s="68"/>
      <c r="AX87" s="68"/>
      <c r="AY87" s="68"/>
    </row>
    <row r="88" spans="1:51" x14ac:dyDescent="0.25">
      <c r="A88" s="42"/>
      <c r="B88" s="139" t="s">
        <v>63</v>
      </c>
      <c r="C88" s="139"/>
      <c r="D88" s="42"/>
      <c r="E88" s="42"/>
      <c r="F88" s="42"/>
      <c r="G88" s="42"/>
      <c r="H88" s="42"/>
      <c r="I88" s="42"/>
      <c r="J88" s="42"/>
      <c r="K88" s="42"/>
      <c r="L88" s="42"/>
      <c r="M88" s="42"/>
      <c r="N88" s="42"/>
      <c r="O88" s="42"/>
      <c r="P88" s="42"/>
      <c r="Q88" s="42"/>
      <c r="R88" s="42"/>
      <c r="S88" s="42"/>
      <c r="T88" s="42"/>
      <c r="U88" s="42"/>
      <c r="V88" s="42"/>
      <c r="W88" s="42"/>
      <c r="X88" s="42"/>
      <c r="Y88" s="42"/>
      <c r="Z88" s="42"/>
      <c r="AA88" s="42"/>
      <c r="AB88" s="42"/>
      <c r="AC88" s="42"/>
      <c r="AD88" s="42"/>
      <c r="AE88" s="42"/>
      <c r="AF88" s="42"/>
      <c r="AG88" s="42"/>
      <c r="AH88" s="42"/>
      <c r="AI88" s="42"/>
      <c r="AJ88" s="42"/>
      <c r="AK88" s="42"/>
      <c r="AL88" s="42"/>
      <c r="AM88" s="25"/>
      <c r="AN88" s="25"/>
      <c r="AO88" s="25"/>
      <c r="AP88" s="25"/>
      <c r="AQ88" s="25"/>
      <c r="AR88" s="25"/>
      <c r="AS88" s="68"/>
      <c r="AT88" s="68"/>
      <c r="AU88" s="68"/>
      <c r="AV88" s="68"/>
      <c r="AW88" s="68"/>
      <c r="AX88" s="68"/>
      <c r="AY88" s="68"/>
    </row>
    <row r="89" spans="1:51" x14ac:dyDescent="0.25">
      <c r="A89" s="42"/>
      <c r="B89" s="42"/>
      <c r="C89" s="42"/>
      <c r="D89" s="42"/>
      <c r="E89" s="42"/>
      <c r="F89" s="42"/>
      <c r="G89" s="42"/>
      <c r="H89" s="42"/>
      <c r="I89" s="42"/>
      <c r="J89" s="42"/>
      <c r="K89" s="42"/>
      <c r="L89" s="42"/>
      <c r="M89" s="42"/>
      <c r="N89" s="42"/>
      <c r="O89" s="42"/>
      <c r="P89" s="42"/>
      <c r="Q89" s="42"/>
      <c r="R89" s="42"/>
      <c r="S89" s="42"/>
      <c r="T89" s="42"/>
      <c r="U89" s="42"/>
      <c r="V89" s="42"/>
      <c r="W89" s="42"/>
      <c r="X89" s="42"/>
      <c r="Y89" s="42"/>
      <c r="Z89" s="42"/>
      <c r="AA89" s="42"/>
      <c r="AB89" s="42"/>
      <c r="AC89" s="42"/>
      <c r="AD89" s="42"/>
      <c r="AE89" s="42"/>
      <c r="AF89" s="42"/>
      <c r="AG89" s="42"/>
      <c r="AH89" s="42"/>
      <c r="AI89" s="42"/>
      <c r="AJ89" s="42"/>
      <c r="AK89" s="42"/>
      <c r="AL89" s="42"/>
    </row>
    <row r="90" spans="1:51" x14ac:dyDescent="0.25">
      <c r="A90" s="42"/>
      <c r="B90" s="142" t="s">
        <v>66</v>
      </c>
      <c r="C90" s="142"/>
      <c r="D90" s="142"/>
      <c r="E90" s="142"/>
      <c r="F90" s="142"/>
      <c r="G90" s="142"/>
      <c r="H90" s="42"/>
      <c r="I90" s="42"/>
      <c r="J90" s="42"/>
      <c r="K90" s="42"/>
      <c r="L90" s="42"/>
      <c r="M90" s="42"/>
      <c r="N90" s="42"/>
      <c r="O90" s="42"/>
      <c r="P90" s="42"/>
      <c r="Q90" s="42"/>
      <c r="R90" s="42"/>
      <c r="S90" s="42"/>
      <c r="T90" s="42"/>
      <c r="U90" s="42"/>
      <c r="V90" s="42"/>
      <c r="W90" s="42"/>
      <c r="X90" s="42"/>
      <c r="Y90" s="42"/>
      <c r="Z90" s="42"/>
      <c r="AA90" s="42"/>
      <c r="AB90" s="42"/>
      <c r="AC90" s="42"/>
      <c r="AD90" s="42"/>
      <c r="AE90" s="42"/>
      <c r="AF90" s="42"/>
      <c r="AG90" s="42"/>
      <c r="AH90" s="42"/>
      <c r="AI90" s="42"/>
      <c r="AJ90" s="42"/>
      <c r="AK90" s="42"/>
      <c r="AL90" s="42"/>
    </row>
    <row r="91" spans="1:51" x14ac:dyDescent="0.25">
      <c r="A91" s="42"/>
      <c r="B91" s="42"/>
      <c r="C91" s="42"/>
      <c r="D91" s="42"/>
      <c r="E91" s="42"/>
      <c r="F91" s="42"/>
      <c r="G91" s="42"/>
      <c r="H91" s="42"/>
      <c r="I91" s="42"/>
      <c r="J91" s="42"/>
      <c r="K91" s="42"/>
      <c r="L91" s="42"/>
      <c r="M91" s="42"/>
      <c r="N91" s="42"/>
      <c r="O91" s="42"/>
      <c r="P91" s="42"/>
      <c r="Q91" s="42"/>
      <c r="R91" s="42"/>
      <c r="S91" s="42"/>
      <c r="T91" s="42"/>
      <c r="U91" s="42"/>
      <c r="V91" s="42"/>
      <c r="W91" s="42"/>
      <c r="X91" s="42"/>
      <c r="Y91" s="42"/>
      <c r="Z91" s="42"/>
      <c r="AA91" s="42"/>
      <c r="AB91" s="42"/>
      <c r="AC91" s="42"/>
      <c r="AD91" s="42"/>
      <c r="AE91" s="42"/>
      <c r="AF91" s="42"/>
      <c r="AG91" s="42"/>
      <c r="AH91" s="42"/>
      <c r="AI91" s="42"/>
      <c r="AJ91" s="42"/>
      <c r="AK91" s="42"/>
      <c r="AL91" s="42"/>
    </row>
    <row r="92" spans="1:51" x14ac:dyDescent="0.25">
      <c r="A92" s="42"/>
      <c r="B92" s="147" t="s">
        <v>89</v>
      </c>
      <c r="C92" s="147"/>
      <c r="D92" s="147"/>
      <c r="E92" s="147"/>
      <c r="F92" s="147"/>
      <c r="G92" s="147"/>
      <c r="H92" s="147"/>
      <c r="I92" s="147"/>
      <c r="J92" s="147"/>
      <c r="K92" s="147"/>
      <c r="L92" s="147"/>
      <c r="M92" s="147"/>
      <c r="N92" s="147"/>
      <c r="O92" s="147"/>
      <c r="P92" s="147"/>
      <c r="Q92" s="147"/>
      <c r="R92" s="147"/>
      <c r="S92" s="147"/>
      <c r="T92" s="147"/>
      <c r="U92" s="147"/>
      <c r="V92" s="147"/>
      <c r="W92" s="147"/>
      <c r="X92" s="147"/>
      <c r="Y92" s="147"/>
      <c r="Z92" s="147"/>
      <c r="AA92" s="147"/>
      <c r="AB92" s="147"/>
      <c r="AC92" s="147"/>
      <c r="AD92" s="147"/>
      <c r="AE92" s="147"/>
      <c r="AF92" s="147"/>
      <c r="AG92" s="147"/>
      <c r="AH92" s="147"/>
      <c r="AI92" s="147"/>
      <c r="AJ92" s="147"/>
      <c r="AK92" s="147"/>
      <c r="AL92" s="42"/>
    </row>
    <row r="93" spans="1:51" x14ac:dyDescent="0.25">
      <c r="A93" s="42"/>
      <c r="B93" s="42"/>
      <c r="C93" s="42"/>
      <c r="D93" s="42"/>
      <c r="E93" s="42"/>
      <c r="F93" s="42"/>
      <c r="G93" s="42"/>
      <c r="H93" s="42"/>
      <c r="I93" s="42"/>
      <c r="J93" s="42"/>
      <c r="K93" s="42"/>
      <c r="L93" s="42"/>
      <c r="M93" s="42"/>
      <c r="N93" s="42"/>
      <c r="O93" s="42"/>
      <c r="P93" s="42"/>
      <c r="Q93" s="42"/>
      <c r="R93" s="42"/>
      <c r="S93" s="42"/>
      <c r="T93" s="42"/>
      <c r="U93" s="42"/>
      <c r="V93" s="42"/>
      <c r="W93" s="42"/>
      <c r="X93" s="42"/>
      <c r="Y93" s="42"/>
      <c r="Z93" s="42"/>
      <c r="AA93" s="42"/>
      <c r="AB93" s="42"/>
      <c r="AC93" s="42"/>
      <c r="AD93" s="42"/>
      <c r="AE93" s="42"/>
      <c r="AF93" s="42"/>
      <c r="AG93" s="42"/>
      <c r="AH93" s="42"/>
      <c r="AI93" s="42"/>
      <c r="AJ93" s="42"/>
      <c r="AK93" s="42"/>
      <c r="AL93" s="42"/>
    </row>
    <row r="94" spans="1:51" x14ac:dyDescent="0.25">
      <c r="A94" s="42"/>
      <c r="B94" s="148" t="str">
        <f>SUBSTITUTE(SUBSTITUTE(SUBSTITUTE(SUBSTITUTE(B92,",",";"),".",","),"AbrasionVolumePerUnitEnergy=(",""),")","")</f>
        <v>3,53445425846306E-9;2,98167231282709E-9;2,51264520743827E-9;2,17762584644657E-9;1,87610842155382E-9;1,63656957844473E-9;1,37022918645636E-9;1,14409111778691E-9;9,41404404386847E-10;7,40392787791768E-10;5,8628388173563E-10;4,82427879828166E-10;3,88622458750461E-10;3,38369554601684E-10;3,18268392942211E-10;3,09892908917348E-10;3,14918199332257E-10;3,26643876966985E-10;3,48420135431427E-10;3,80246974725613E-10;4,2547458845957E-10;4,9415355746282E-10;5,645076232711E-10;6,38211882689318E-10;7,1861652932737E-10;8,49274080114156E-10;1,01845885741495E-9;1,26637318454886E-9;1,63656957844473E-9;2,14412391034732E-9;2,46239230328977E-9;2,78066069623148E-9</v>
      </c>
      <c r="C94" s="148"/>
      <c r="D94" s="148"/>
      <c r="E94" s="148"/>
      <c r="F94" s="148"/>
      <c r="G94" s="148"/>
      <c r="H94" s="148"/>
      <c r="I94" s="148"/>
      <c r="J94" s="148"/>
      <c r="K94" s="148"/>
      <c r="L94" s="148"/>
      <c r="M94" s="148"/>
      <c r="N94" s="148"/>
      <c r="O94" s="148"/>
      <c r="P94" s="148"/>
      <c r="Q94" s="148"/>
      <c r="R94" s="148"/>
      <c r="S94" s="148"/>
      <c r="T94" s="148"/>
      <c r="U94" s="148"/>
      <c r="V94" s="148"/>
      <c r="W94" s="148"/>
      <c r="X94" s="148"/>
      <c r="Y94" s="148"/>
      <c r="Z94" s="148"/>
      <c r="AA94" s="148"/>
      <c r="AB94" s="148"/>
      <c r="AC94" s="148"/>
      <c r="AD94" s="148"/>
      <c r="AE94" s="148"/>
      <c r="AF94" s="148"/>
      <c r="AG94" s="148"/>
      <c r="AH94" s="148"/>
      <c r="AI94" s="148"/>
      <c r="AJ94" s="148"/>
      <c r="AK94" s="148"/>
      <c r="AL94" s="42"/>
    </row>
    <row r="95" spans="1:51" x14ac:dyDescent="0.25">
      <c r="A95" s="42"/>
      <c r="B95" s="43">
        <v>1</v>
      </c>
      <c r="C95" s="43">
        <f>FIND(";",$B$94,B95+1)</f>
        <v>20</v>
      </c>
      <c r="D95" s="43">
        <f t="shared" ref="D95:AG95" si="42">FIND(";",$B$94,C95+1)</f>
        <v>40</v>
      </c>
      <c r="E95" s="43">
        <f t="shared" si="42"/>
        <v>60</v>
      </c>
      <c r="F95" s="43">
        <f t="shared" si="42"/>
        <v>80</v>
      </c>
      <c r="G95" s="43">
        <f t="shared" si="42"/>
        <v>100</v>
      </c>
      <c r="H95" s="43">
        <f t="shared" si="42"/>
        <v>120</v>
      </c>
      <c r="I95" s="43">
        <f t="shared" si="42"/>
        <v>140</v>
      </c>
      <c r="J95" s="43">
        <f t="shared" si="42"/>
        <v>160</v>
      </c>
      <c r="K95" s="43">
        <f t="shared" si="42"/>
        <v>181</v>
      </c>
      <c r="L95" s="43">
        <f t="shared" si="42"/>
        <v>202</v>
      </c>
      <c r="M95" s="43">
        <f t="shared" si="42"/>
        <v>222</v>
      </c>
      <c r="N95" s="43">
        <f t="shared" si="42"/>
        <v>243</v>
      </c>
      <c r="O95" s="43">
        <f t="shared" si="42"/>
        <v>264</v>
      </c>
      <c r="P95" s="43">
        <f t="shared" si="42"/>
        <v>285</v>
      </c>
      <c r="Q95" s="43">
        <f t="shared" si="42"/>
        <v>306</v>
      </c>
      <c r="R95" s="43">
        <f t="shared" si="42"/>
        <v>327</v>
      </c>
      <c r="S95" s="43">
        <f t="shared" si="42"/>
        <v>348</v>
      </c>
      <c r="T95" s="43">
        <f t="shared" si="42"/>
        <v>369</v>
      </c>
      <c r="U95" s="43">
        <f t="shared" si="42"/>
        <v>390</v>
      </c>
      <c r="V95" s="43">
        <f t="shared" si="42"/>
        <v>411</v>
      </c>
      <c r="W95" s="43">
        <f t="shared" si="42"/>
        <v>431</v>
      </c>
      <c r="X95" s="43">
        <f t="shared" si="42"/>
        <v>451</v>
      </c>
      <c r="Y95" s="43">
        <f t="shared" si="42"/>
        <v>470</v>
      </c>
      <c r="Z95" s="43">
        <f t="shared" si="42"/>
        <v>491</v>
      </c>
      <c r="AA95" s="43">
        <f t="shared" si="42"/>
        <v>511</v>
      </c>
      <c r="AB95" s="43">
        <f t="shared" si="42"/>
        <v>532</v>
      </c>
      <c r="AC95" s="43">
        <f t="shared" si="42"/>
        <v>552</v>
      </c>
      <c r="AD95" s="43">
        <f t="shared" si="42"/>
        <v>572</v>
      </c>
      <c r="AE95" s="43">
        <f t="shared" si="42"/>
        <v>592</v>
      </c>
      <c r="AF95" s="43">
        <f t="shared" si="42"/>
        <v>612</v>
      </c>
      <c r="AG95" s="43">
        <f t="shared" si="42"/>
        <v>632</v>
      </c>
      <c r="AH95" s="42"/>
      <c r="AI95" s="42"/>
      <c r="AJ95" s="42"/>
      <c r="AK95" s="42"/>
      <c r="AL95" s="42"/>
    </row>
    <row r="96" spans="1:51" s="46" customFormat="1" x14ac:dyDescent="0.25">
      <c r="A96" s="44"/>
      <c r="B96" s="45">
        <f>_xlfn.NUMBERVALUE(MID($B$94,B95,C95-1))</f>
        <v>3.5344542584630598E-9</v>
      </c>
      <c r="C96" s="45">
        <f t="shared" ref="C96:AF96" si="43">_xlfn.NUMBERVALUE(MID($B$94,C95+1,D95-C95-1))</f>
        <v>2.9816723128270902E-9</v>
      </c>
      <c r="D96" s="45">
        <f t="shared" si="43"/>
        <v>2.51264520743827E-9</v>
      </c>
      <c r="E96" s="45">
        <f t="shared" si="43"/>
        <v>2.1776258464465702E-9</v>
      </c>
      <c r="F96" s="45">
        <f t="shared" si="43"/>
        <v>1.8761084215538199E-9</v>
      </c>
      <c r="G96" s="45">
        <f t="shared" si="43"/>
        <v>1.6365695784447299E-9</v>
      </c>
      <c r="H96" s="45">
        <f t="shared" si="43"/>
        <v>1.37022918645636E-9</v>
      </c>
      <c r="I96" s="45">
        <f t="shared" si="43"/>
        <v>1.1440911177869101E-9</v>
      </c>
      <c r="J96" s="45">
        <f t="shared" si="43"/>
        <v>9.4140440438684695E-10</v>
      </c>
      <c r="K96" s="45">
        <f t="shared" si="43"/>
        <v>7.4039278779176803E-10</v>
      </c>
      <c r="L96" s="45">
        <f t="shared" si="43"/>
        <v>5.8628388173563005E-10</v>
      </c>
      <c r="M96" s="45">
        <f t="shared" si="43"/>
        <v>4.8242787982816597E-10</v>
      </c>
      <c r="N96" s="45">
        <f t="shared" si="43"/>
        <v>3.8862245875046101E-10</v>
      </c>
      <c r="O96" s="45">
        <f t="shared" si="43"/>
        <v>3.3836955460168402E-10</v>
      </c>
      <c r="P96" s="45">
        <f t="shared" si="43"/>
        <v>3.1826839294221102E-10</v>
      </c>
      <c r="Q96" s="45">
        <f t="shared" si="43"/>
        <v>3.09892908917348E-10</v>
      </c>
      <c r="R96" s="45">
        <f t="shared" si="43"/>
        <v>3.1491819933225698E-10</v>
      </c>
      <c r="S96" s="45">
        <f t="shared" si="43"/>
        <v>3.26643876966985E-10</v>
      </c>
      <c r="T96" s="45">
        <f t="shared" si="43"/>
        <v>3.4842013543142701E-10</v>
      </c>
      <c r="U96" s="45">
        <f t="shared" si="43"/>
        <v>3.80246974725613E-10</v>
      </c>
      <c r="V96" s="45">
        <f t="shared" si="43"/>
        <v>4.2547458845956998E-10</v>
      </c>
      <c r="W96" s="45">
        <f t="shared" si="43"/>
        <v>4.9415355746281996E-10</v>
      </c>
      <c r="X96" s="45">
        <f t="shared" si="43"/>
        <v>5.6450762327109999E-10</v>
      </c>
      <c r="Y96" s="45">
        <f t="shared" si="43"/>
        <v>6.3821188268931804E-10</v>
      </c>
      <c r="Z96" s="45">
        <f t="shared" si="43"/>
        <v>7.1861652932737002E-10</v>
      </c>
      <c r="AA96" s="45">
        <f t="shared" si="43"/>
        <v>8.4927408011415597E-10</v>
      </c>
      <c r="AB96" s="45">
        <f t="shared" si="43"/>
        <v>1.0184588574149501E-9</v>
      </c>
      <c r="AC96" s="45">
        <f t="shared" si="43"/>
        <v>1.2663731845488601E-9</v>
      </c>
      <c r="AD96" s="45">
        <f t="shared" si="43"/>
        <v>1.6365695784447299E-9</v>
      </c>
      <c r="AE96" s="45">
        <f t="shared" si="43"/>
        <v>2.14412391034732E-9</v>
      </c>
      <c r="AF96" s="45">
        <f t="shared" si="43"/>
        <v>2.4623923032897698E-9</v>
      </c>
      <c r="AG96" s="45">
        <f>_xlfn.NUMBERVALUE(MID($B$94,AG95+1,50))</f>
        <v>2.7806606962314801E-9</v>
      </c>
      <c r="AH96" s="42"/>
      <c r="AI96" s="42"/>
      <c r="AJ96" s="42"/>
      <c r="AK96" s="42"/>
      <c r="AL96" s="44"/>
    </row>
    <row r="97" spans="1:38" x14ac:dyDescent="0.25">
      <c r="A97" s="42"/>
      <c r="B97" s="42"/>
      <c r="C97" s="42"/>
      <c r="D97" s="42"/>
      <c r="E97" s="42"/>
      <c r="F97" s="42"/>
      <c r="G97" s="42"/>
      <c r="H97" s="42"/>
      <c r="I97" s="42"/>
      <c r="J97" s="42"/>
      <c r="K97" s="42"/>
      <c r="L97" s="42"/>
      <c r="M97" s="42"/>
      <c r="N97" s="42"/>
      <c r="O97" s="42"/>
      <c r="P97" s="42"/>
      <c r="Q97" s="42"/>
      <c r="R97" s="42"/>
      <c r="S97" s="42"/>
      <c r="T97" s="42"/>
      <c r="U97" s="42"/>
      <c r="V97" s="42"/>
      <c r="W97" s="42"/>
      <c r="X97" s="42"/>
      <c r="Y97" s="42"/>
      <c r="Z97" s="42"/>
      <c r="AA97" s="42"/>
      <c r="AB97" s="42"/>
      <c r="AC97" s="42"/>
      <c r="AD97" s="42"/>
      <c r="AE97" s="42"/>
      <c r="AF97" s="42"/>
      <c r="AG97" s="42"/>
      <c r="AH97" s="42"/>
      <c r="AI97" s="42"/>
      <c r="AJ97" s="42"/>
      <c r="AK97" s="42"/>
      <c r="AL97" s="42"/>
    </row>
    <row r="98" spans="1:38" x14ac:dyDescent="0.25">
      <c r="A98" s="42"/>
      <c r="B98" s="142" t="s">
        <v>67</v>
      </c>
      <c r="C98" s="142"/>
      <c r="D98" s="142"/>
      <c r="E98" s="142"/>
      <c r="F98" s="142"/>
      <c r="G98" s="142"/>
      <c r="H98" s="42"/>
      <c r="I98" s="42"/>
      <c r="J98" s="42"/>
      <c r="K98" s="42"/>
      <c r="L98" s="42"/>
      <c r="M98" s="42"/>
      <c r="N98" s="42"/>
      <c r="O98" s="42"/>
      <c r="P98" s="42"/>
      <c r="Q98" s="42"/>
      <c r="R98" s="42"/>
      <c r="S98" s="42"/>
      <c r="T98" s="42"/>
      <c r="U98" s="42"/>
      <c r="V98" s="42"/>
      <c r="W98" s="42"/>
      <c r="X98" s="42"/>
      <c r="Y98" s="42"/>
      <c r="Z98" s="42"/>
      <c r="AA98" s="42"/>
      <c r="AB98" s="42"/>
      <c r="AC98" s="42"/>
      <c r="AD98" s="42"/>
      <c r="AE98" s="42"/>
      <c r="AF98" s="42"/>
      <c r="AG98" s="42"/>
      <c r="AH98" s="42"/>
      <c r="AI98" s="42"/>
      <c r="AJ98" s="42"/>
      <c r="AK98" s="42"/>
      <c r="AL98" s="42"/>
    </row>
    <row r="99" spans="1:38" ht="15.75" thickBot="1" x14ac:dyDescent="0.3">
      <c r="A99" s="42"/>
      <c r="B99" s="42"/>
      <c r="C99" s="42"/>
      <c r="D99" s="42"/>
      <c r="E99" s="42"/>
      <c r="F99" s="42"/>
      <c r="G99" s="42"/>
      <c r="H99" s="42"/>
      <c r="I99" s="42"/>
      <c r="J99" s="42"/>
      <c r="K99" s="42"/>
      <c r="L99" s="42"/>
      <c r="M99" s="42"/>
      <c r="N99" s="42"/>
      <c r="O99" s="42"/>
      <c r="P99" s="42"/>
      <c r="Q99" s="42"/>
      <c r="R99" s="42"/>
      <c r="S99" s="42"/>
      <c r="T99" s="42"/>
      <c r="U99" s="42"/>
      <c r="V99" s="42"/>
      <c r="W99" s="42"/>
      <c r="X99" s="42"/>
      <c r="Y99" s="42"/>
      <c r="Z99" s="42"/>
      <c r="AA99" s="42"/>
      <c r="AB99" s="42"/>
      <c r="AC99" s="42"/>
      <c r="AD99" s="42"/>
      <c r="AE99" s="42"/>
      <c r="AF99" s="42"/>
      <c r="AG99" s="42"/>
      <c r="AH99" s="42"/>
      <c r="AI99" s="42"/>
      <c r="AJ99" s="42"/>
      <c r="AK99" s="42"/>
      <c r="AL99" s="42"/>
    </row>
    <row r="100" spans="1:38" ht="15.75" thickBot="1" x14ac:dyDescent="0.3">
      <c r="A100" s="42"/>
      <c r="B100" s="47" t="s">
        <v>62</v>
      </c>
      <c r="C100" s="48">
        <v>1</v>
      </c>
      <c r="D100" s="20">
        <v>2</v>
      </c>
      <c r="E100" s="48">
        <v>3</v>
      </c>
      <c r="F100" s="20">
        <v>4</v>
      </c>
      <c r="G100" s="48">
        <v>5</v>
      </c>
      <c r="H100" s="20">
        <v>6</v>
      </c>
      <c r="I100" s="48">
        <v>7</v>
      </c>
      <c r="J100" s="20">
        <v>8</v>
      </c>
      <c r="K100" s="48">
        <v>9</v>
      </c>
      <c r="L100" s="20">
        <v>10</v>
      </c>
      <c r="M100" s="48">
        <v>11</v>
      </c>
      <c r="N100" s="20">
        <v>12</v>
      </c>
      <c r="O100" s="48">
        <v>13</v>
      </c>
      <c r="P100" s="20">
        <v>14</v>
      </c>
      <c r="Q100" s="48">
        <v>15</v>
      </c>
      <c r="R100" s="20">
        <v>16</v>
      </c>
      <c r="S100" s="48">
        <v>17</v>
      </c>
      <c r="T100" s="20">
        <v>18</v>
      </c>
      <c r="U100" s="48">
        <v>19</v>
      </c>
      <c r="V100" s="20">
        <v>20</v>
      </c>
      <c r="W100" s="48">
        <v>21</v>
      </c>
      <c r="X100" s="20">
        <v>22</v>
      </c>
      <c r="Y100" s="48">
        <v>23</v>
      </c>
      <c r="Z100" s="20">
        <v>24</v>
      </c>
      <c r="AA100" s="48">
        <v>25</v>
      </c>
      <c r="AB100" s="20">
        <v>26</v>
      </c>
      <c r="AC100" s="48">
        <v>27</v>
      </c>
      <c r="AD100" s="20">
        <v>28</v>
      </c>
      <c r="AE100" s="48">
        <v>29</v>
      </c>
      <c r="AF100" s="20">
        <v>30</v>
      </c>
      <c r="AG100" s="48">
        <v>31</v>
      </c>
      <c r="AH100" s="20">
        <v>32</v>
      </c>
      <c r="AI100" s="42"/>
      <c r="AJ100" s="42"/>
      <c r="AK100" s="42"/>
      <c r="AL100" s="42"/>
    </row>
    <row r="101" spans="1:38" x14ac:dyDescent="0.25">
      <c r="A101" s="42"/>
      <c r="B101" s="20" t="s">
        <v>65</v>
      </c>
      <c r="C101" s="49">
        <f>B96</f>
        <v>3.5344542584630598E-9</v>
      </c>
      <c r="D101" s="49">
        <f t="shared" ref="D101:AH101" si="44">C96</f>
        <v>2.9816723128270902E-9</v>
      </c>
      <c r="E101" s="49">
        <f t="shared" si="44"/>
        <v>2.51264520743827E-9</v>
      </c>
      <c r="F101" s="49">
        <f t="shared" si="44"/>
        <v>2.1776258464465702E-9</v>
      </c>
      <c r="G101" s="49">
        <f t="shared" si="44"/>
        <v>1.8761084215538199E-9</v>
      </c>
      <c r="H101" s="49">
        <f t="shared" si="44"/>
        <v>1.6365695784447299E-9</v>
      </c>
      <c r="I101" s="49">
        <f t="shared" si="44"/>
        <v>1.37022918645636E-9</v>
      </c>
      <c r="J101" s="49">
        <f t="shared" si="44"/>
        <v>1.1440911177869101E-9</v>
      </c>
      <c r="K101" s="49">
        <f t="shared" si="44"/>
        <v>9.4140440438684695E-10</v>
      </c>
      <c r="L101" s="49">
        <f t="shared" si="44"/>
        <v>7.4039278779176803E-10</v>
      </c>
      <c r="M101" s="49">
        <f t="shared" si="44"/>
        <v>5.8628388173563005E-10</v>
      </c>
      <c r="N101" s="49">
        <f t="shared" si="44"/>
        <v>4.8242787982816597E-10</v>
      </c>
      <c r="O101" s="49">
        <f t="shared" si="44"/>
        <v>3.8862245875046101E-10</v>
      </c>
      <c r="P101" s="49">
        <f t="shared" si="44"/>
        <v>3.3836955460168402E-10</v>
      </c>
      <c r="Q101" s="49">
        <f t="shared" si="44"/>
        <v>3.1826839294221102E-10</v>
      </c>
      <c r="R101" s="49">
        <f t="shared" si="44"/>
        <v>3.09892908917348E-10</v>
      </c>
      <c r="S101" s="49">
        <f t="shared" si="44"/>
        <v>3.1491819933225698E-10</v>
      </c>
      <c r="T101" s="49">
        <f t="shared" si="44"/>
        <v>3.26643876966985E-10</v>
      </c>
      <c r="U101" s="49">
        <f t="shared" si="44"/>
        <v>3.4842013543142701E-10</v>
      </c>
      <c r="V101" s="49">
        <f t="shared" si="44"/>
        <v>3.80246974725613E-10</v>
      </c>
      <c r="W101" s="49">
        <f t="shared" si="44"/>
        <v>4.2547458845956998E-10</v>
      </c>
      <c r="X101" s="49">
        <f t="shared" si="44"/>
        <v>4.9415355746281996E-10</v>
      </c>
      <c r="Y101" s="49">
        <f t="shared" si="44"/>
        <v>5.6450762327109999E-10</v>
      </c>
      <c r="Z101" s="49">
        <f t="shared" si="44"/>
        <v>6.3821188268931804E-10</v>
      </c>
      <c r="AA101" s="49">
        <f t="shared" si="44"/>
        <v>7.1861652932737002E-10</v>
      </c>
      <c r="AB101" s="49">
        <f t="shared" si="44"/>
        <v>8.4927408011415597E-10</v>
      </c>
      <c r="AC101" s="49">
        <f t="shared" si="44"/>
        <v>1.0184588574149501E-9</v>
      </c>
      <c r="AD101" s="49">
        <f t="shared" si="44"/>
        <v>1.2663731845488601E-9</v>
      </c>
      <c r="AE101" s="49">
        <f t="shared" si="44"/>
        <v>1.6365695784447299E-9</v>
      </c>
      <c r="AF101" s="49">
        <f t="shared" si="44"/>
        <v>2.14412391034732E-9</v>
      </c>
      <c r="AG101" s="49">
        <f t="shared" si="44"/>
        <v>2.4623923032897698E-9</v>
      </c>
      <c r="AH101" s="49">
        <f t="shared" si="44"/>
        <v>2.7806606962314801E-9</v>
      </c>
      <c r="AI101" s="42"/>
      <c r="AJ101" s="42"/>
      <c r="AK101" s="42"/>
      <c r="AL101" s="42"/>
    </row>
    <row r="102" spans="1:38" x14ac:dyDescent="0.25">
      <c r="A102" s="42"/>
      <c r="B102" s="42"/>
      <c r="C102" s="42"/>
      <c r="D102" s="42"/>
      <c r="E102" s="42"/>
      <c r="F102" s="42"/>
      <c r="G102" s="42"/>
      <c r="H102" s="42"/>
      <c r="I102" s="42"/>
      <c r="J102" s="42"/>
      <c r="K102" s="42"/>
      <c r="L102" s="42"/>
      <c r="M102" s="42"/>
      <c r="N102" s="42"/>
      <c r="O102" s="42"/>
      <c r="P102" s="42"/>
      <c r="Q102" s="42"/>
      <c r="R102" s="42"/>
      <c r="S102" s="42"/>
      <c r="T102" s="42"/>
      <c r="U102" s="42"/>
      <c r="V102" s="42"/>
      <c r="W102" s="42"/>
      <c r="X102" s="42"/>
      <c r="Y102" s="42"/>
      <c r="Z102" s="42"/>
      <c r="AA102" s="42"/>
      <c r="AB102" s="42"/>
      <c r="AC102" s="42"/>
      <c r="AD102" s="42"/>
      <c r="AE102" s="42"/>
      <c r="AF102" s="42"/>
      <c r="AG102" s="42"/>
      <c r="AH102" s="42"/>
      <c r="AI102" s="42"/>
      <c r="AJ102" s="42"/>
      <c r="AK102" s="42"/>
      <c r="AL102" s="42"/>
    </row>
    <row r="103" spans="1:38" x14ac:dyDescent="0.25">
      <c r="A103" s="42"/>
      <c r="B103" s="42"/>
      <c r="C103" s="42"/>
      <c r="D103" s="42"/>
      <c r="E103" s="42"/>
      <c r="F103" s="42"/>
      <c r="G103" s="42"/>
      <c r="H103" s="42"/>
      <c r="I103" s="42"/>
      <c r="J103" s="42"/>
      <c r="K103" s="42"/>
      <c r="L103" s="42"/>
      <c r="M103" s="42"/>
      <c r="N103" s="42"/>
      <c r="O103" s="42"/>
      <c r="P103" s="42"/>
      <c r="Q103" s="42"/>
      <c r="R103" s="42"/>
      <c r="S103" s="42"/>
      <c r="T103" s="42"/>
      <c r="U103" s="42"/>
      <c r="V103" s="42"/>
      <c r="W103" s="42"/>
      <c r="X103" s="42"/>
      <c r="Y103" s="42"/>
      <c r="Z103" s="42"/>
      <c r="AA103" s="42"/>
      <c r="AB103" s="42"/>
      <c r="AC103" s="42"/>
      <c r="AD103" s="42"/>
      <c r="AE103" s="42"/>
      <c r="AF103" s="42"/>
      <c r="AG103" s="42"/>
      <c r="AH103" s="42"/>
      <c r="AI103" s="42"/>
      <c r="AJ103" s="42"/>
      <c r="AK103" s="42"/>
      <c r="AL103" s="42"/>
    </row>
    <row r="104" spans="1:38" x14ac:dyDescent="0.25">
      <c r="A104" s="42"/>
      <c r="B104" s="42"/>
      <c r="C104" s="42"/>
      <c r="D104" s="42"/>
      <c r="E104" s="42"/>
      <c r="F104" s="42"/>
      <c r="G104" s="42"/>
      <c r="H104" s="42"/>
      <c r="I104" s="42"/>
      <c r="J104" s="42"/>
      <c r="K104" s="42"/>
      <c r="L104" s="42"/>
      <c r="M104" s="42"/>
      <c r="N104" s="42"/>
      <c r="O104" s="42"/>
      <c r="P104" s="42"/>
      <c r="Q104" s="42"/>
      <c r="R104" s="42"/>
      <c r="S104" s="42"/>
      <c r="T104" s="42"/>
      <c r="U104" s="42"/>
      <c r="V104" s="42"/>
      <c r="W104" s="42"/>
      <c r="X104" s="42"/>
      <c r="Y104" s="42"/>
      <c r="Z104" s="42"/>
      <c r="AA104" s="42"/>
      <c r="AB104" s="42"/>
      <c r="AC104" s="42"/>
      <c r="AD104" s="42"/>
      <c r="AE104" s="42"/>
      <c r="AF104" s="42"/>
      <c r="AG104" s="42"/>
      <c r="AH104" s="42"/>
      <c r="AI104" s="42"/>
      <c r="AJ104" s="42"/>
      <c r="AK104" s="42"/>
      <c r="AL104" s="42"/>
    </row>
    <row r="105" spans="1:38" x14ac:dyDescent="0.25">
      <c r="A105" s="42"/>
      <c r="B105" s="139" t="s">
        <v>69</v>
      </c>
      <c r="C105" s="139"/>
      <c r="D105" s="42"/>
      <c r="E105" s="42"/>
      <c r="F105" s="42"/>
      <c r="G105" s="142" t="s">
        <v>72</v>
      </c>
      <c r="H105" s="142"/>
      <c r="I105" s="142"/>
      <c r="J105" s="142"/>
      <c r="K105" s="142"/>
      <c r="L105" s="142"/>
      <c r="M105" s="142"/>
      <c r="N105" s="142"/>
      <c r="O105" s="42"/>
      <c r="P105" s="42"/>
      <c r="Q105" s="42"/>
      <c r="R105" s="42"/>
      <c r="S105" s="42"/>
      <c r="T105" s="42"/>
      <c r="U105" s="42"/>
      <c r="V105" s="42"/>
      <c r="W105" s="42"/>
      <c r="X105" s="42"/>
      <c r="Y105" s="42"/>
      <c r="Z105" s="42"/>
      <c r="AA105" s="42"/>
      <c r="AB105" s="42"/>
      <c r="AC105" s="42"/>
      <c r="AD105" s="42"/>
      <c r="AE105" s="42"/>
      <c r="AF105" s="42"/>
      <c r="AG105" s="42"/>
      <c r="AH105" s="42"/>
      <c r="AI105" s="42"/>
      <c r="AJ105" s="42"/>
      <c r="AK105" s="42"/>
      <c r="AL105" s="42"/>
    </row>
    <row r="106" spans="1:38" ht="15.75" thickBot="1" x14ac:dyDescent="0.3">
      <c r="A106" s="42"/>
      <c r="B106" s="42"/>
      <c r="C106" s="42"/>
      <c r="D106" s="42"/>
      <c r="E106" s="42"/>
      <c r="F106" s="42"/>
      <c r="G106" s="42"/>
      <c r="H106" s="42"/>
      <c r="I106" s="42"/>
      <c r="J106" s="42"/>
      <c r="K106" s="42"/>
      <c r="L106" s="42"/>
      <c r="M106" s="42"/>
      <c r="N106" s="42"/>
      <c r="O106" s="42"/>
      <c r="P106" s="42"/>
      <c r="Q106" s="42"/>
      <c r="R106" s="42"/>
      <c r="S106" s="42"/>
      <c r="T106" s="42"/>
      <c r="U106" s="42"/>
      <c r="V106" s="42"/>
      <c r="W106" s="42"/>
      <c r="X106" s="42"/>
      <c r="Y106" s="42"/>
      <c r="Z106" s="42"/>
      <c r="AA106" s="42"/>
      <c r="AB106" s="42"/>
      <c r="AC106" s="42"/>
      <c r="AD106" s="42"/>
      <c r="AE106" s="42"/>
      <c r="AF106" s="42"/>
      <c r="AG106" s="42"/>
      <c r="AH106" s="42"/>
      <c r="AI106" s="42"/>
      <c r="AJ106" s="42"/>
      <c r="AK106" s="42"/>
      <c r="AL106" s="42"/>
    </row>
    <row r="107" spans="1:38" ht="15.75" thickBot="1" x14ac:dyDescent="0.3">
      <c r="A107" s="42"/>
      <c r="B107" s="47" t="s">
        <v>62</v>
      </c>
      <c r="C107" s="48">
        <v>1</v>
      </c>
      <c r="D107" s="20">
        <v>2</v>
      </c>
      <c r="E107" s="48">
        <v>3</v>
      </c>
      <c r="F107" s="20">
        <v>4</v>
      </c>
      <c r="G107" s="48">
        <v>5</v>
      </c>
      <c r="H107" s="20">
        <v>6</v>
      </c>
      <c r="I107" s="48">
        <v>7</v>
      </c>
      <c r="J107" s="20">
        <v>8</v>
      </c>
      <c r="K107" s="48">
        <v>9</v>
      </c>
      <c r="L107" s="20">
        <v>10</v>
      </c>
      <c r="M107" s="48">
        <v>11</v>
      </c>
      <c r="N107" s="20">
        <v>12</v>
      </c>
      <c r="O107" s="48">
        <v>13</v>
      </c>
      <c r="P107" s="20">
        <v>14</v>
      </c>
      <c r="Q107" s="48">
        <v>15</v>
      </c>
      <c r="R107" s="20">
        <v>16</v>
      </c>
      <c r="S107" s="48">
        <v>17</v>
      </c>
      <c r="T107" s="20">
        <v>18</v>
      </c>
      <c r="U107" s="48">
        <v>19</v>
      </c>
      <c r="V107" s="20">
        <v>20</v>
      </c>
      <c r="W107" s="48">
        <v>21</v>
      </c>
      <c r="X107" s="20">
        <v>22</v>
      </c>
      <c r="Y107" s="48">
        <v>23</v>
      </c>
      <c r="Z107" s="20">
        <v>24</v>
      </c>
      <c r="AA107" s="48">
        <v>25</v>
      </c>
      <c r="AB107" s="20">
        <v>26</v>
      </c>
      <c r="AC107" s="48">
        <v>27</v>
      </c>
      <c r="AD107" s="20">
        <v>28</v>
      </c>
      <c r="AE107" s="48">
        <v>29</v>
      </c>
      <c r="AF107" s="20">
        <v>30</v>
      </c>
      <c r="AG107" s="48">
        <v>31</v>
      </c>
      <c r="AH107" s="20">
        <v>32</v>
      </c>
      <c r="AI107" s="42"/>
      <c r="AJ107" s="42"/>
      <c r="AK107" s="42"/>
      <c r="AL107" s="42"/>
    </row>
    <row r="108" spans="1:38" x14ac:dyDescent="0.25">
      <c r="A108" s="42"/>
      <c r="B108" s="20" t="s">
        <v>70</v>
      </c>
      <c r="C108" s="64">
        <v>6.0085721089288265E-10</v>
      </c>
      <c r="D108" s="64">
        <v>5.0688428217505203E-10</v>
      </c>
      <c r="E108" s="64">
        <v>4.27149675990246E-10</v>
      </c>
      <c r="F108" s="64">
        <v>3.7019638585819875E-10</v>
      </c>
      <c r="G108" s="64">
        <v>3.1893842473937447E-10</v>
      </c>
      <c r="H108" s="64">
        <v>2.7821682229461623E-10</v>
      </c>
      <c r="I108" s="64">
        <v>2.3293895664001975E-10</v>
      </c>
      <c r="J108" s="64">
        <v>1.9449548580123082E-10</v>
      </c>
      <c r="K108" s="64">
        <v>1.6003874527101962E-10</v>
      </c>
      <c r="L108" s="64">
        <v>1.2586677119179124E-10</v>
      </c>
      <c r="M108" s="64">
        <v>9.9668257731060182E-11</v>
      </c>
      <c r="N108" s="64">
        <v>8.2012737790127011E-11</v>
      </c>
      <c r="O108" s="64">
        <v>6.6065816553160788E-11</v>
      </c>
      <c r="P108" s="64">
        <v>5.7522823033349538E-11</v>
      </c>
      <c r="Q108" s="64">
        <v>5.4105625625425699E-11</v>
      </c>
      <c r="R108" s="64">
        <v>5.2681793372128286E-11</v>
      </c>
      <c r="S108" s="64">
        <v>5.3536092724113394E-11</v>
      </c>
      <c r="T108" s="64">
        <v>5.5529457878728134E-11</v>
      </c>
      <c r="U108" s="64">
        <v>5.9231421737311457E-11</v>
      </c>
      <c r="V108" s="64">
        <v>6.4641984299850042E-11</v>
      </c>
      <c r="W108" s="64">
        <v>7.2330678467681147E-11</v>
      </c>
      <c r="X108" s="64">
        <v>8.4006102945078511E-11</v>
      </c>
      <c r="Y108" s="64">
        <v>9.5966293872143415E-11</v>
      </c>
      <c r="Z108" s="64">
        <v>1.0849601770117581E-10</v>
      </c>
      <c r="AA108" s="64">
        <v>1.2216480733287447E-10</v>
      </c>
      <c r="AB108" s="64">
        <v>1.443765904843544E-10</v>
      </c>
      <c r="AC108" s="64">
        <v>1.7313800200137762E-10</v>
      </c>
      <c r="AD108" s="64">
        <v>2.1528343669907489E-10</v>
      </c>
      <c r="AE108" s="64">
        <v>2.7821682229461623E-10</v>
      </c>
      <c r="AF108" s="64">
        <v>3.6450105684502566E-10</v>
      </c>
      <c r="AG108" s="64">
        <v>4.1860668247042801E-10</v>
      </c>
      <c r="AH108" s="64">
        <v>4.7271230809588034E-10</v>
      </c>
      <c r="AI108" s="42"/>
      <c r="AJ108" s="42"/>
      <c r="AK108" s="42"/>
      <c r="AL108" s="42"/>
    </row>
    <row r="109" spans="1:38" x14ac:dyDescent="0.25">
      <c r="A109" s="42"/>
      <c r="B109" s="42"/>
      <c r="C109" s="42"/>
      <c r="D109" s="42"/>
      <c r="E109" s="42"/>
      <c r="F109" s="42"/>
      <c r="G109" s="42"/>
      <c r="H109" s="42"/>
      <c r="I109" s="42"/>
      <c r="J109" s="42"/>
      <c r="K109" s="42"/>
      <c r="L109" s="42"/>
      <c r="M109" s="42"/>
      <c r="N109" s="42"/>
      <c r="O109" s="42"/>
      <c r="P109" s="42"/>
      <c r="Q109" s="42"/>
      <c r="R109" s="42"/>
      <c r="S109" s="42"/>
      <c r="T109" s="42"/>
      <c r="U109" s="42"/>
      <c r="V109" s="42"/>
      <c r="W109" s="42"/>
      <c r="X109" s="42"/>
      <c r="Y109" s="42"/>
      <c r="Z109" s="42"/>
      <c r="AA109" s="42"/>
      <c r="AB109" s="42"/>
      <c r="AC109" s="42"/>
      <c r="AD109" s="42"/>
      <c r="AE109" s="42"/>
      <c r="AF109" s="42"/>
      <c r="AG109" s="42"/>
      <c r="AH109" s="42"/>
      <c r="AI109" s="42"/>
      <c r="AJ109" s="42"/>
      <c r="AK109" s="42"/>
      <c r="AL109" s="42"/>
    </row>
    <row r="110" spans="1:38" x14ac:dyDescent="0.25">
      <c r="A110" s="42"/>
      <c r="B110" s="142" t="s">
        <v>71</v>
      </c>
      <c r="C110" s="142"/>
      <c r="D110" s="142"/>
      <c r="E110" s="54">
        <v>0.9</v>
      </c>
      <c r="F110" s="42"/>
      <c r="G110" s="50">
        <f>E110-1</f>
        <v>-9.9999999999999978E-2</v>
      </c>
      <c r="H110" s="42"/>
      <c r="I110" s="42"/>
      <c r="J110" s="42"/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  <c r="X110" s="42"/>
      <c r="Y110" s="42"/>
      <c r="Z110" s="42"/>
      <c r="AA110" s="42"/>
      <c r="AB110" s="42"/>
      <c r="AC110" s="42"/>
      <c r="AD110" s="42"/>
      <c r="AE110" s="42"/>
      <c r="AF110" s="42"/>
      <c r="AG110" s="42"/>
      <c r="AH110" s="42"/>
      <c r="AI110" s="42"/>
      <c r="AJ110" s="42"/>
      <c r="AK110" s="42"/>
      <c r="AL110" s="42"/>
    </row>
    <row r="111" spans="1:38" ht="15.75" thickBot="1" x14ac:dyDescent="0.3">
      <c r="A111" s="42"/>
      <c r="B111" s="42"/>
      <c r="C111" s="42"/>
      <c r="D111" s="42"/>
      <c r="E111" s="42"/>
      <c r="F111" s="42"/>
      <c r="G111" s="42"/>
      <c r="H111" s="42"/>
      <c r="I111" s="42"/>
      <c r="J111" s="42"/>
      <c r="K111" s="42"/>
      <c r="L111" s="42"/>
      <c r="M111" s="42"/>
      <c r="N111" s="42"/>
      <c r="O111" s="42"/>
      <c r="P111" s="42"/>
      <c r="Q111" s="42"/>
      <c r="R111" s="42"/>
      <c r="S111" s="42"/>
      <c r="T111" s="42"/>
      <c r="U111" s="42"/>
      <c r="V111" s="42"/>
      <c r="W111" s="42"/>
      <c r="X111" s="42"/>
      <c r="Y111" s="42"/>
      <c r="Z111" s="42"/>
      <c r="AA111" s="42"/>
      <c r="AB111" s="42"/>
      <c r="AC111" s="42"/>
      <c r="AD111" s="42"/>
      <c r="AE111" s="42"/>
      <c r="AF111" s="42"/>
      <c r="AG111" s="42"/>
      <c r="AH111" s="42"/>
      <c r="AI111" s="42"/>
      <c r="AJ111" s="42"/>
      <c r="AK111" s="42"/>
      <c r="AL111" s="42"/>
    </row>
    <row r="112" spans="1:38" ht="15.75" thickBot="1" x14ac:dyDescent="0.3">
      <c r="A112" s="42"/>
      <c r="B112" s="47" t="s">
        <v>62</v>
      </c>
      <c r="C112" s="48">
        <v>1</v>
      </c>
      <c r="D112" s="20">
        <v>2</v>
      </c>
      <c r="E112" s="48">
        <v>3</v>
      </c>
      <c r="F112" s="20">
        <v>4</v>
      </c>
      <c r="G112" s="48">
        <v>5</v>
      </c>
      <c r="H112" s="20">
        <v>6</v>
      </c>
      <c r="I112" s="48">
        <v>7</v>
      </c>
      <c r="J112" s="20">
        <v>8</v>
      </c>
      <c r="K112" s="48">
        <v>9</v>
      </c>
      <c r="L112" s="20">
        <v>10</v>
      </c>
      <c r="M112" s="48">
        <v>11</v>
      </c>
      <c r="N112" s="20">
        <v>12</v>
      </c>
      <c r="O112" s="48">
        <v>13</v>
      </c>
      <c r="P112" s="20">
        <v>14</v>
      </c>
      <c r="Q112" s="48">
        <v>15</v>
      </c>
      <c r="R112" s="20">
        <v>16</v>
      </c>
      <c r="S112" s="48">
        <v>17</v>
      </c>
      <c r="T112" s="20">
        <v>18</v>
      </c>
      <c r="U112" s="48">
        <v>19</v>
      </c>
      <c r="V112" s="20">
        <v>20</v>
      </c>
      <c r="W112" s="48">
        <v>21</v>
      </c>
      <c r="X112" s="20">
        <v>22</v>
      </c>
      <c r="Y112" s="48">
        <v>23</v>
      </c>
      <c r="Z112" s="20">
        <v>24</v>
      </c>
      <c r="AA112" s="48">
        <v>25</v>
      </c>
      <c r="AB112" s="20">
        <v>26</v>
      </c>
      <c r="AC112" s="48">
        <v>27</v>
      </c>
      <c r="AD112" s="20">
        <v>28</v>
      </c>
      <c r="AE112" s="48">
        <v>29</v>
      </c>
      <c r="AF112" s="20">
        <v>30</v>
      </c>
      <c r="AG112" s="48">
        <v>31</v>
      </c>
      <c r="AH112" s="20">
        <v>32</v>
      </c>
      <c r="AI112" s="42"/>
      <c r="AJ112" s="42"/>
      <c r="AK112" s="42"/>
      <c r="AL112" s="42"/>
    </row>
    <row r="113" spans="1:38" x14ac:dyDescent="0.25">
      <c r="A113" s="42"/>
      <c r="B113" s="20" t="s">
        <v>73</v>
      </c>
      <c r="C113" s="49">
        <f>C108*$E$110</f>
        <v>5.4077148980359445E-10</v>
      </c>
      <c r="D113" s="49">
        <f t="shared" ref="D113:AG113" si="45">D108*$E$110</f>
        <v>4.5619585395754685E-10</v>
      </c>
      <c r="E113" s="49">
        <f t="shared" si="45"/>
        <v>3.8443470839122142E-10</v>
      </c>
      <c r="F113" s="49">
        <f t="shared" si="45"/>
        <v>3.3317674727237889E-10</v>
      </c>
      <c r="G113" s="49">
        <f t="shared" si="45"/>
        <v>2.8704458226543703E-10</v>
      </c>
      <c r="H113" s="49">
        <f t="shared" si="45"/>
        <v>2.5039514006515463E-10</v>
      </c>
      <c r="I113" s="49">
        <f t="shared" si="45"/>
        <v>2.0964506097601777E-10</v>
      </c>
      <c r="J113" s="49">
        <f t="shared" si="45"/>
        <v>1.7504593722110774E-10</v>
      </c>
      <c r="K113" s="49">
        <f t="shared" si="45"/>
        <v>1.4403487074391767E-10</v>
      </c>
      <c r="L113" s="49">
        <f t="shared" si="45"/>
        <v>1.1328009407261212E-10</v>
      </c>
      <c r="M113" s="49">
        <f t="shared" si="45"/>
        <v>8.9701431957954161E-11</v>
      </c>
      <c r="N113" s="49">
        <f t="shared" si="45"/>
        <v>7.3811464011114315E-11</v>
      </c>
      <c r="O113" s="49">
        <f t="shared" si="45"/>
        <v>5.9459234897844705E-11</v>
      </c>
      <c r="P113" s="49">
        <f t="shared" si="45"/>
        <v>5.1770540730014583E-11</v>
      </c>
      <c r="Q113" s="49">
        <f t="shared" si="45"/>
        <v>4.8695063062883133E-11</v>
      </c>
      <c r="R113" s="49">
        <f t="shared" si="45"/>
        <v>4.7413614034915455E-11</v>
      </c>
      <c r="S113" s="49">
        <f t="shared" si="45"/>
        <v>4.8182483451702053E-11</v>
      </c>
      <c r="T113" s="49">
        <f t="shared" si="45"/>
        <v>4.9976512090855322E-11</v>
      </c>
      <c r="U113" s="49">
        <f t="shared" si="45"/>
        <v>5.3308279563580314E-11</v>
      </c>
      <c r="V113" s="49">
        <f t="shared" si="45"/>
        <v>5.8177785869865039E-11</v>
      </c>
      <c r="W113" s="49">
        <f t="shared" si="45"/>
        <v>6.5097610620913036E-11</v>
      </c>
      <c r="X113" s="49">
        <f t="shared" si="45"/>
        <v>7.5605492650570656E-11</v>
      </c>
      <c r="Y113" s="49">
        <f t="shared" si="45"/>
        <v>8.6369664484929071E-11</v>
      </c>
      <c r="Z113" s="49">
        <f t="shared" si="45"/>
        <v>9.7646415931058237E-11</v>
      </c>
      <c r="AA113" s="49">
        <f t="shared" si="45"/>
        <v>1.0994832659958703E-10</v>
      </c>
      <c r="AB113" s="49">
        <f t="shared" si="45"/>
        <v>1.2993893143591896E-10</v>
      </c>
      <c r="AC113" s="49">
        <f t="shared" si="45"/>
        <v>1.5582420180123987E-10</v>
      </c>
      <c r="AD113" s="49">
        <f t="shared" si="45"/>
        <v>1.9375509302916741E-10</v>
      </c>
      <c r="AE113" s="49">
        <f t="shared" si="45"/>
        <v>2.5039514006515463E-10</v>
      </c>
      <c r="AF113" s="49">
        <f t="shared" si="45"/>
        <v>3.2805095116052309E-10</v>
      </c>
      <c r="AG113" s="49">
        <f t="shared" si="45"/>
        <v>3.7674601422338519E-10</v>
      </c>
      <c r="AH113" s="49">
        <f>AH108*$E$110</f>
        <v>4.2544107728629233E-10</v>
      </c>
      <c r="AI113" s="42"/>
      <c r="AJ113" s="42"/>
      <c r="AK113" s="42"/>
      <c r="AL113" s="42"/>
    </row>
    <row r="114" spans="1:38" x14ac:dyDescent="0.25">
      <c r="A114" s="42"/>
      <c r="B114" s="42"/>
      <c r="C114" s="42"/>
      <c r="D114" s="42"/>
      <c r="E114" s="42"/>
      <c r="F114" s="42"/>
      <c r="G114" s="42"/>
      <c r="H114" s="42"/>
      <c r="I114" s="42"/>
      <c r="J114" s="42"/>
      <c r="K114" s="42"/>
      <c r="L114" s="42"/>
      <c r="M114" s="42"/>
      <c r="N114" s="42"/>
      <c r="O114" s="42"/>
      <c r="P114" s="42"/>
      <c r="Q114" s="42"/>
      <c r="R114" s="42"/>
      <c r="S114" s="42"/>
      <c r="T114" s="42"/>
      <c r="U114" s="42"/>
      <c r="V114" s="42"/>
      <c r="W114" s="42"/>
      <c r="X114" s="42"/>
      <c r="Y114" s="42"/>
      <c r="Z114" s="42"/>
      <c r="AA114" s="42"/>
      <c r="AB114" s="42"/>
      <c r="AC114" s="42"/>
      <c r="AD114" s="42"/>
      <c r="AE114" s="42"/>
      <c r="AF114" s="42"/>
      <c r="AG114" s="42"/>
      <c r="AH114" s="42"/>
      <c r="AI114" s="42"/>
      <c r="AJ114" s="42"/>
      <c r="AK114" s="42"/>
      <c r="AL114" s="42"/>
    </row>
    <row r="115" spans="1:38" x14ac:dyDescent="0.25">
      <c r="A115" s="42"/>
      <c r="B115" s="42"/>
      <c r="C115" s="42"/>
      <c r="D115" s="42"/>
      <c r="E115" s="42"/>
      <c r="F115" s="42"/>
      <c r="G115" s="42"/>
      <c r="H115" s="42"/>
      <c r="I115" s="42"/>
      <c r="J115" s="42"/>
      <c r="K115" s="42"/>
      <c r="L115" s="42"/>
      <c r="M115" s="42"/>
      <c r="N115" s="42"/>
      <c r="O115" s="42"/>
      <c r="P115" s="42"/>
      <c r="Q115" s="42"/>
      <c r="R115" s="42"/>
      <c r="S115" s="42"/>
      <c r="T115" s="42"/>
      <c r="U115" s="42"/>
      <c r="V115" s="42"/>
      <c r="W115" s="42"/>
      <c r="X115" s="42"/>
      <c r="Y115" s="42"/>
      <c r="Z115" s="42"/>
      <c r="AA115" s="42"/>
      <c r="AB115" s="42"/>
      <c r="AC115" s="42"/>
      <c r="AD115" s="42"/>
      <c r="AE115" s="42"/>
      <c r="AF115" s="42"/>
      <c r="AG115" s="42"/>
      <c r="AH115" s="42"/>
      <c r="AI115" s="42"/>
      <c r="AJ115" s="42"/>
      <c r="AK115" s="42"/>
      <c r="AL115" s="42"/>
    </row>
    <row r="116" spans="1:38" x14ac:dyDescent="0.25">
      <c r="A116" s="42"/>
      <c r="B116" s="42"/>
      <c r="C116" s="42"/>
      <c r="D116" s="42"/>
      <c r="E116" s="42"/>
      <c r="F116" s="42"/>
      <c r="G116" s="42"/>
      <c r="H116" s="42"/>
      <c r="I116" s="42"/>
      <c r="J116" s="42"/>
      <c r="K116" s="42"/>
      <c r="L116" s="42"/>
      <c r="M116" s="42"/>
      <c r="N116" s="42"/>
      <c r="O116" s="42"/>
      <c r="P116" s="42"/>
      <c r="Q116" s="42"/>
      <c r="R116" s="42"/>
      <c r="S116" s="42"/>
      <c r="T116" s="42"/>
      <c r="U116" s="42"/>
      <c r="V116" s="42"/>
      <c r="W116" s="42"/>
      <c r="X116" s="42"/>
      <c r="Y116" s="42"/>
      <c r="Z116" s="42"/>
      <c r="AA116" s="42"/>
      <c r="AB116" s="42"/>
      <c r="AC116" s="42"/>
      <c r="AD116" s="42"/>
      <c r="AE116" s="42"/>
      <c r="AF116" s="42"/>
      <c r="AG116" s="42"/>
      <c r="AH116" s="42"/>
      <c r="AI116" s="42"/>
      <c r="AJ116" s="42"/>
      <c r="AK116" s="42"/>
      <c r="AL116" s="42"/>
    </row>
    <row r="117" spans="1:38" x14ac:dyDescent="0.25">
      <c r="A117" s="42"/>
      <c r="B117" s="139" t="s">
        <v>68</v>
      </c>
      <c r="C117" s="139"/>
      <c r="D117" s="42"/>
      <c r="E117" s="42"/>
      <c r="F117" s="42"/>
      <c r="G117" s="42"/>
      <c r="H117" s="42"/>
      <c r="I117" s="42"/>
      <c r="J117" s="42"/>
      <c r="K117" s="42"/>
      <c r="L117" s="42"/>
      <c r="M117" s="42"/>
      <c r="N117" s="42"/>
      <c r="O117" s="42"/>
      <c r="P117" s="42"/>
      <c r="Q117" s="42"/>
      <c r="R117" s="42"/>
      <c r="S117" s="42"/>
      <c r="T117" s="42"/>
      <c r="U117" s="42"/>
      <c r="V117" s="42"/>
      <c r="W117" s="42"/>
      <c r="X117" s="42"/>
      <c r="Y117" s="42"/>
      <c r="Z117" s="42"/>
      <c r="AA117" s="42"/>
      <c r="AB117" s="42"/>
      <c r="AC117" s="42"/>
      <c r="AD117" s="42"/>
      <c r="AE117" s="42"/>
      <c r="AF117" s="42"/>
      <c r="AG117" s="42"/>
      <c r="AH117" s="42"/>
      <c r="AI117" s="42"/>
      <c r="AJ117" s="42"/>
      <c r="AK117" s="42"/>
      <c r="AL117" s="42"/>
    </row>
    <row r="118" spans="1:38" x14ac:dyDescent="0.25">
      <c r="A118" s="42"/>
      <c r="B118" s="42"/>
      <c r="C118" s="42"/>
      <c r="D118" s="42"/>
      <c r="E118" s="42"/>
      <c r="F118" s="42"/>
      <c r="G118" s="42"/>
      <c r="H118" s="42"/>
      <c r="I118" s="42"/>
      <c r="J118" s="42"/>
      <c r="K118" s="42"/>
      <c r="L118" s="42"/>
      <c r="M118" s="42"/>
      <c r="N118" s="42"/>
      <c r="O118" s="42"/>
      <c r="P118" s="42"/>
      <c r="Q118" s="42"/>
      <c r="R118" s="42"/>
      <c r="S118" s="42"/>
      <c r="T118" s="42"/>
      <c r="U118" s="42"/>
      <c r="V118" s="42"/>
      <c r="W118" s="42"/>
      <c r="X118" s="42"/>
      <c r="Y118" s="42"/>
      <c r="Z118" s="42"/>
      <c r="AA118" s="42"/>
      <c r="AB118" s="42"/>
      <c r="AC118" s="42"/>
      <c r="AD118" s="42"/>
      <c r="AE118" s="42"/>
      <c r="AF118" s="42"/>
      <c r="AG118" s="42"/>
      <c r="AH118" s="42"/>
      <c r="AI118" s="42"/>
      <c r="AJ118" s="42"/>
      <c r="AK118" s="42"/>
      <c r="AL118" s="42"/>
    </row>
    <row r="119" spans="1:38" x14ac:dyDescent="0.25">
      <c r="A119" s="42"/>
      <c r="B119" s="142" t="s">
        <v>74</v>
      </c>
      <c r="C119" s="142"/>
      <c r="D119" s="142"/>
      <c r="E119" s="142"/>
      <c r="F119" s="142"/>
      <c r="G119" s="142"/>
      <c r="H119" s="42"/>
      <c r="I119" s="42"/>
      <c r="J119" s="42"/>
      <c r="K119" s="42"/>
      <c r="L119" s="42"/>
      <c r="M119" s="42"/>
      <c r="N119" s="42"/>
      <c r="O119" s="42"/>
      <c r="P119" s="42"/>
      <c r="Q119" s="42"/>
      <c r="R119" s="42"/>
      <c r="S119" s="42"/>
      <c r="T119" s="42"/>
      <c r="U119" s="42"/>
      <c r="V119" s="42"/>
      <c r="W119" s="42"/>
      <c r="X119" s="42"/>
      <c r="Y119" s="42"/>
      <c r="Z119" s="42"/>
      <c r="AA119" s="42"/>
      <c r="AB119" s="42"/>
      <c r="AC119" s="42"/>
      <c r="AD119" s="42"/>
      <c r="AE119" s="42"/>
      <c r="AF119" s="42"/>
      <c r="AG119" s="42"/>
      <c r="AH119" s="42"/>
      <c r="AI119" s="42"/>
      <c r="AJ119" s="42"/>
      <c r="AK119" s="42"/>
      <c r="AL119" s="42"/>
    </row>
    <row r="120" spans="1:38" ht="15.75" thickBot="1" x14ac:dyDescent="0.3">
      <c r="A120" s="42"/>
      <c r="B120" s="42"/>
      <c r="C120" s="42"/>
      <c r="D120" s="42"/>
      <c r="E120" s="42"/>
      <c r="F120" s="42"/>
      <c r="G120" s="42"/>
      <c r="H120" s="42"/>
      <c r="I120" s="42"/>
      <c r="J120" s="42"/>
      <c r="K120" s="42"/>
      <c r="L120" s="42"/>
      <c r="M120" s="42"/>
      <c r="N120" s="42"/>
      <c r="O120" s="42"/>
      <c r="P120" s="42"/>
      <c r="Q120" s="42"/>
      <c r="R120" s="42"/>
      <c r="S120" s="42"/>
      <c r="T120" s="42"/>
      <c r="U120" s="42"/>
      <c r="V120" s="42"/>
      <c r="W120" s="42"/>
      <c r="X120" s="42"/>
      <c r="Y120" s="42"/>
      <c r="Z120" s="42"/>
      <c r="AA120" s="42"/>
      <c r="AB120" s="42"/>
      <c r="AC120" s="42"/>
      <c r="AD120" s="42"/>
      <c r="AE120" s="42"/>
      <c r="AF120" s="42"/>
      <c r="AG120" s="42"/>
      <c r="AH120" s="42"/>
      <c r="AI120" s="42"/>
      <c r="AJ120" s="42"/>
      <c r="AK120" s="42"/>
      <c r="AL120" s="42"/>
    </row>
    <row r="121" spans="1:38" ht="15.75" thickBot="1" x14ac:dyDescent="0.3">
      <c r="A121" s="42"/>
      <c r="B121" s="47" t="s">
        <v>62</v>
      </c>
      <c r="C121" s="48">
        <v>1</v>
      </c>
      <c r="D121" s="20">
        <v>2</v>
      </c>
      <c r="E121" s="48">
        <v>3</v>
      </c>
      <c r="F121" s="20">
        <v>4</v>
      </c>
      <c r="G121" s="48">
        <v>5</v>
      </c>
      <c r="H121" s="20">
        <v>6</v>
      </c>
      <c r="I121" s="48">
        <v>7</v>
      </c>
      <c r="J121" s="20">
        <v>8</v>
      </c>
      <c r="K121" s="48">
        <v>9</v>
      </c>
      <c r="L121" s="20">
        <v>10</v>
      </c>
      <c r="M121" s="48">
        <v>11</v>
      </c>
      <c r="N121" s="20">
        <v>12</v>
      </c>
      <c r="O121" s="48">
        <v>13</v>
      </c>
      <c r="P121" s="20">
        <v>14</v>
      </c>
      <c r="Q121" s="48">
        <v>15</v>
      </c>
      <c r="R121" s="20">
        <v>16</v>
      </c>
      <c r="S121" s="48">
        <v>17</v>
      </c>
      <c r="T121" s="20">
        <v>18</v>
      </c>
      <c r="U121" s="48">
        <v>19</v>
      </c>
      <c r="V121" s="20">
        <v>20</v>
      </c>
      <c r="W121" s="48">
        <v>21</v>
      </c>
      <c r="X121" s="20">
        <v>22</v>
      </c>
      <c r="Y121" s="48">
        <v>23</v>
      </c>
      <c r="Z121" s="20">
        <v>24</v>
      </c>
      <c r="AA121" s="48">
        <v>25</v>
      </c>
      <c r="AB121" s="20">
        <v>26</v>
      </c>
      <c r="AC121" s="48">
        <v>27</v>
      </c>
      <c r="AD121" s="20">
        <v>28</v>
      </c>
      <c r="AE121" s="48">
        <v>29</v>
      </c>
      <c r="AF121" s="20">
        <v>30</v>
      </c>
      <c r="AG121" s="48">
        <v>31</v>
      </c>
      <c r="AH121" s="20">
        <v>32</v>
      </c>
      <c r="AI121" s="42"/>
      <c r="AJ121" s="42"/>
      <c r="AK121" s="42"/>
      <c r="AL121" s="42"/>
    </row>
    <row r="122" spans="1:38" x14ac:dyDescent="0.25">
      <c r="A122" s="42"/>
      <c r="B122" s="20" t="s">
        <v>70</v>
      </c>
      <c r="C122" s="64">
        <v>5.3522193073010999E-9</v>
      </c>
      <c r="D122" s="64">
        <v>4.5151423540271397E-9</v>
      </c>
      <c r="E122" s="64">
        <v>3.8048952421572521E-9</v>
      </c>
      <c r="F122" s="64">
        <v>3.2975758765364334E-9</v>
      </c>
      <c r="G122" s="64">
        <v>2.8409884474772444E-9</v>
      </c>
      <c r="H122" s="64">
        <v>2.478255101058336E-9</v>
      </c>
      <c r="I122" s="64">
        <v>2.0749362053898612E-9</v>
      </c>
      <c r="J122" s="64">
        <v>1.7324956335956542E-9</v>
      </c>
      <c r="K122" s="64">
        <v>1.4255674173948178E-9</v>
      </c>
      <c r="L122" s="64">
        <v>1.1211757980222442E-9</v>
      </c>
      <c r="M122" s="64">
        <v>8.8780888983674161E-10</v>
      </c>
      <c r="N122" s="64">
        <v>7.3053988649422614E-10</v>
      </c>
      <c r="O122" s="64">
        <v>5.8849046412033096E-10</v>
      </c>
      <c r="P122" s="64">
        <v>5.1239255927717117E-10</v>
      </c>
      <c r="Q122" s="64">
        <v>4.8195339733997133E-10</v>
      </c>
      <c r="R122" s="64">
        <v>4.6927041319934181E-10</v>
      </c>
      <c r="S122" s="64">
        <v>4.7688020368370139E-10</v>
      </c>
      <c r="T122" s="64">
        <v>4.9463638148045277E-10</v>
      </c>
      <c r="U122" s="64">
        <v>5.2761214024579147E-10</v>
      </c>
      <c r="V122" s="64">
        <v>5.7580747997972616E-10</v>
      </c>
      <c r="W122" s="64">
        <v>6.4429559433866637E-10</v>
      </c>
      <c r="X122" s="64">
        <v>7.482960642908703E-10</v>
      </c>
      <c r="Y122" s="64">
        <v>8.5483313107130396E-10</v>
      </c>
      <c r="Z122" s="64">
        <v>9.6644339150794202E-10</v>
      </c>
      <c r="AA122" s="64">
        <v>1.0882000392570537E-9</v>
      </c>
      <c r="AB122" s="64">
        <v>1.2860545918491853E-9</v>
      </c>
      <c r="AC122" s="64">
        <v>1.5422508714876513E-9</v>
      </c>
      <c r="AD122" s="64">
        <v>1.917667202047296E-9</v>
      </c>
      <c r="AE122" s="64">
        <v>2.478255101058336E-9</v>
      </c>
      <c r="AF122" s="64">
        <v>3.2468439399742285E-9</v>
      </c>
      <c r="AG122" s="64">
        <v>3.7287973373144795E-9</v>
      </c>
      <c r="AH122" s="64">
        <v>4.210750734653661E-9</v>
      </c>
      <c r="AI122" s="42"/>
      <c r="AJ122" s="42"/>
      <c r="AK122" s="42"/>
      <c r="AL122" s="42"/>
    </row>
    <row r="123" spans="1:38" x14ac:dyDescent="0.25">
      <c r="A123" s="42"/>
      <c r="B123" s="42"/>
      <c r="C123" s="42"/>
      <c r="D123" s="42"/>
      <c r="E123" s="42"/>
      <c r="F123" s="42"/>
      <c r="G123" s="42"/>
      <c r="H123" s="42"/>
      <c r="I123" s="42"/>
      <c r="J123" s="42"/>
      <c r="K123" s="42"/>
      <c r="L123" s="42"/>
      <c r="M123" s="42"/>
      <c r="N123" s="42"/>
      <c r="O123" s="42"/>
      <c r="P123" s="42"/>
      <c r="Q123" s="42"/>
      <c r="R123" s="42"/>
      <c r="S123" s="42"/>
      <c r="T123" s="42"/>
      <c r="U123" s="42"/>
      <c r="V123" s="42"/>
      <c r="W123" s="42"/>
      <c r="X123" s="42"/>
      <c r="Y123" s="42"/>
      <c r="Z123" s="42"/>
      <c r="AA123" s="42"/>
      <c r="AB123" s="42"/>
      <c r="AC123" s="42"/>
      <c r="AD123" s="42"/>
      <c r="AE123" s="42"/>
      <c r="AF123" s="42"/>
      <c r="AG123" s="42"/>
      <c r="AH123" s="42"/>
      <c r="AI123" s="42"/>
      <c r="AJ123" s="42"/>
      <c r="AK123" s="42"/>
      <c r="AL123" s="42"/>
    </row>
    <row r="124" spans="1:38" x14ac:dyDescent="0.25">
      <c r="A124" s="42"/>
      <c r="B124" s="142" t="s">
        <v>75</v>
      </c>
      <c r="C124" s="142"/>
      <c r="D124" s="142"/>
      <c r="E124" s="142"/>
      <c r="F124" s="142"/>
      <c r="G124" s="142"/>
      <c r="H124" s="42"/>
      <c r="I124" s="42"/>
      <c r="J124" s="42"/>
      <c r="K124" s="42"/>
      <c r="L124" s="42"/>
      <c r="M124" s="42"/>
      <c r="N124" s="42"/>
      <c r="O124" s="42"/>
      <c r="P124" s="42"/>
      <c r="Q124" s="42"/>
      <c r="R124" s="42"/>
      <c r="S124" s="42"/>
      <c r="T124" s="42"/>
      <c r="U124" s="42"/>
      <c r="V124" s="42"/>
      <c r="W124" s="42"/>
      <c r="X124" s="42"/>
      <c r="Y124" s="42"/>
      <c r="Z124" s="42"/>
      <c r="AA124" s="42"/>
      <c r="AB124" s="42"/>
      <c r="AC124" s="42"/>
      <c r="AD124" s="42"/>
      <c r="AE124" s="42"/>
      <c r="AF124" s="42"/>
      <c r="AG124" s="42"/>
      <c r="AH124" s="42"/>
      <c r="AI124" s="42"/>
      <c r="AJ124" s="42"/>
      <c r="AK124" s="42"/>
      <c r="AL124" s="42"/>
    </row>
    <row r="125" spans="1:38" x14ac:dyDescent="0.25">
      <c r="A125" s="42"/>
      <c r="B125" s="42"/>
      <c r="C125" s="42"/>
      <c r="D125" s="42"/>
      <c r="E125" s="42"/>
      <c r="F125" s="42"/>
      <c r="G125" s="42"/>
      <c r="H125" s="42"/>
      <c r="I125" s="42"/>
      <c r="J125" s="42"/>
      <c r="K125" s="42"/>
      <c r="L125" s="42"/>
      <c r="M125" s="42"/>
      <c r="N125" s="42"/>
      <c r="O125" s="42"/>
      <c r="P125" s="42"/>
      <c r="Q125" s="42"/>
      <c r="R125" s="42"/>
      <c r="S125" s="42"/>
      <c r="T125" s="42"/>
      <c r="U125" s="42"/>
      <c r="V125" s="42"/>
      <c r="W125" s="42"/>
      <c r="X125" s="42"/>
      <c r="Y125" s="42"/>
      <c r="Z125" s="42"/>
      <c r="AA125" s="42"/>
      <c r="AB125" s="42"/>
      <c r="AC125" s="42"/>
      <c r="AD125" s="42"/>
      <c r="AE125" s="42"/>
      <c r="AF125" s="42"/>
      <c r="AG125" s="42"/>
      <c r="AH125" s="42"/>
      <c r="AI125" s="42"/>
      <c r="AJ125" s="42"/>
      <c r="AK125" s="42"/>
      <c r="AL125" s="42"/>
    </row>
    <row r="126" spans="1:38" x14ac:dyDescent="0.25">
      <c r="A126" s="42"/>
      <c r="B126" s="149" t="str">
        <f>SUBSTITUTE(SUBSTITUTE(SUBSTITUTE("AbrasionVolumePerUnitEnergy=("&amp;C122&amp;";"&amp;D122&amp;";"&amp;E122&amp;";"&amp;F122&amp;";"&amp;G122&amp;";"&amp;H122&amp;";"&amp;I122&amp;";"&amp;J122&amp;";"&amp;K122&amp;";"&amp;L122&amp;";"&amp;M122&amp;";"&amp;N122&amp;";"&amp;O122&amp;";"&amp;P122&amp;";"&amp;Q122&amp;";"&amp;R122&amp;";"&amp;S122&amp;";"&amp;T122&amp;";"&amp;U122&amp;";"&amp;V122&amp;";"&amp;W122&amp;";"&amp;X122&amp;";"&amp;Y122&amp;";"&amp;Z122&amp;";"&amp;AA122&amp;";"&amp;AB122&amp;";"&amp;AC122&amp;";"&amp;AD122&amp;";"&amp;AE122&amp;";"&amp;AF122&amp;";"&amp;AG122&amp;";"&amp;AH122&amp;")",",","."),";",","),"E-0","E-")</f>
        <v>AbrasionVolumePerUnitEnergy=(5.3522193073011E-9,4.51514235402714E-9,3.80489524215725E-9,3.29757587653643E-9,2.84098844747724E-9,2.47825510105834E-9,2.07493620538986E-9,1.73249563359565E-9,1.42556741739482E-9,1.12117579802224E-9,8.87808889836742E-10,7.30539886494226E-10,5.88490464120331E-10,5.12392559277171E-10,4.81953397339971E-10,4.69270413199342E-10,4.76880203683701E-10,4.94636381480453E-10,5.27612140245791E-10,5.75807479979726E-10,6.44295594338666E-10,7.4829606429087E-10,8.54833131071304E-10,9.66443391507942E-10,1.08820003925705E-9,1.28605459184919E-9,1.54225087148765E-9,1.9176672020473E-9,2.47825510105834E-9,3.24684393997423E-9,3.72879733731448E-9,4.21075073465366E-9)</v>
      </c>
      <c r="C126" s="149"/>
      <c r="D126" s="149"/>
      <c r="E126" s="149"/>
      <c r="F126" s="149"/>
      <c r="G126" s="149"/>
      <c r="H126" s="149"/>
      <c r="I126" s="149"/>
      <c r="J126" s="149"/>
      <c r="K126" s="149"/>
      <c r="L126" s="149"/>
      <c r="M126" s="149"/>
      <c r="N126" s="149"/>
      <c r="O126" s="149"/>
      <c r="P126" s="149"/>
      <c r="Q126" s="149"/>
      <c r="R126" s="149"/>
      <c r="S126" s="149"/>
      <c r="T126" s="149"/>
      <c r="U126" s="149"/>
      <c r="V126" s="149"/>
      <c r="W126" s="149"/>
      <c r="X126" s="149"/>
      <c r="Y126" s="149"/>
      <c r="Z126" s="149"/>
      <c r="AA126" s="149"/>
      <c r="AB126" s="149"/>
      <c r="AC126" s="149"/>
      <c r="AD126" s="149"/>
      <c r="AE126" s="149"/>
      <c r="AF126" s="149"/>
      <c r="AG126" s="149"/>
      <c r="AH126" s="149"/>
      <c r="AI126" s="149"/>
      <c r="AJ126" s="149"/>
      <c r="AK126" s="149"/>
      <c r="AL126" s="42"/>
    </row>
    <row r="127" spans="1:38" x14ac:dyDescent="0.25">
      <c r="A127" s="42"/>
      <c r="B127" s="42"/>
      <c r="C127" s="51"/>
      <c r="D127" s="42"/>
      <c r="E127" s="42"/>
      <c r="F127" s="42"/>
      <c r="G127" s="42"/>
      <c r="H127" s="42"/>
      <c r="I127" s="42"/>
      <c r="J127" s="42"/>
      <c r="K127" s="42"/>
      <c r="L127" s="42"/>
      <c r="M127" s="42"/>
      <c r="N127" s="42"/>
      <c r="O127" s="42"/>
      <c r="P127" s="42"/>
      <c r="Q127" s="42"/>
      <c r="R127" s="42"/>
      <c r="S127" s="42"/>
      <c r="T127" s="42"/>
      <c r="U127" s="42"/>
      <c r="V127" s="42"/>
      <c r="W127" s="42"/>
      <c r="X127" s="42"/>
      <c r="Y127" s="42"/>
      <c r="Z127" s="42"/>
      <c r="AA127" s="42"/>
      <c r="AB127" s="42"/>
      <c r="AC127" s="42"/>
      <c r="AD127" s="42"/>
      <c r="AE127" s="42"/>
      <c r="AF127" s="42"/>
      <c r="AG127" s="42"/>
      <c r="AH127" s="42"/>
      <c r="AI127" s="42"/>
      <c r="AJ127" s="42"/>
      <c r="AK127" s="42"/>
      <c r="AL127" s="42"/>
    </row>
    <row r="128" spans="1:38" x14ac:dyDescent="0.25">
      <c r="A128" s="42"/>
      <c r="B128" s="42"/>
      <c r="C128" s="51"/>
      <c r="D128" s="42"/>
      <c r="E128" s="42"/>
      <c r="F128" s="42"/>
      <c r="G128" s="42"/>
      <c r="H128" s="42"/>
      <c r="I128" s="42"/>
      <c r="J128" s="42"/>
      <c r="K128" s="42"/>
      <c r="L128" s="42"/>
      <c r="M128" s="42"/>
      <c r="N128" s="42"/>
      <c r="O128" s="42"/>
      <c r="P128" s="42"/>
      <c r="Q128" s="42"/>
      <c r="R128" s="42"/>
      <c r="S128" s="42"/>
      <c r="T128" s="42"/>
      <c r="U128" s="42"/>
      <c r="V128" s="42"/>
      <c r="W128" s="42"/>
      <c r="X128" s="42"/>
      <c r="Y128" s="42"/>
      <c r="Z128" s="42"/>
      <c r="AA128" s="42"/>
      <c r="AB128" s="42"/>
      <c r="AC128" s="42"/>
      <c r="AD128" s="42"/>
      <c r="AE128" s="42"/>
      <c r="AF128" s="42"/>
      <c r="AG128" s="42"/>
      <c r="AH128" s="42"/>
      <c r="AI128" s="42"/>
      <c r="AJ128" s="42"/>
      <c r="AK128" s="42"/>
      <c r="AL128" s="42"/>
    </row>
  </sheetData>
  <mergeCells count="84">
    <mergeCell ref="AA16:AC16"/>
    <mergeCell ref="B3:C3"/>
    <mergeCell ref="J3:K3"/>
    <mergeCell ref="R3:S3"/>
    <mergeCell ref="AA3:AB3"/>
    <mergeCell ref="C6:D6"/>
    <mergeCell ref="K6:L6"/>
    <mergeCell ref="S6:T6"/>
    <mergeCell ref="V6:W6"/>
    <mergeCell ref="AB6:AD6"/>
    <mergeCell ref="AB9:AC9"/>
    <mergeCell ref="AB10:AC10"/>
    <mergeCell ref="AA11:AC11"/>
    <mergeCell ref="AB14:AC14"/>
    <mergeCell ref="AB15:AC15"/>
    <mergeCell ref="B29:E29"/>
    <mergeCell ref="AA29:AC29"/>
    <mergeCell ref="C17:D17"/>
    <mergeCell ref="K17:L17"/>
    <mergeCell ref="R18:S18"/>
    <mergeCell ref="AB19:AD19"/>
    <mergeCell ref="AB22:AC22"/>
    <mergeCell ref="AB23:AC23"/>
    <mergeCell ref="AN35:AO35"/>
    <mergeCell ref="AA24:AC24"/>
    <mergeCell ref="AB27:AC27"/>
    <mergeCell ref="K28:N28"/>
    <mergeCell ref="AB28:AC28"/>
    <mergeCell ref="B30:E30"/>
    <mergeCell ref="B31:E31"/>
    <mergeCell ref="B35:C35"/>
    <mergeCell ref="R35:S35"/>
    <mergeCell ref="U35:V35"/>
    <mergeCell ref="AS36:AT36"/>
    <mergeCell ref="AS37:AT37"/>
    <mergeCell ref="D38:E38"/>
    <mergeCell ref="F38:G38"/>
    <mergeCell ref="S38:U38"/>
    <mergeCell ref="AO38:AQ38"/>
    <mergeCell ref="AS38:AT38"/>
    <mergeCell ref="AU42:AV42"/>
    <mergeCell ref="AO43:AP43"/>
    <mergeCell ref="AS45:AT45"/>
    <mergeCell ref="B56:C56"/>
    <mergeCell ref="AS56:AT56"/>
    <mergeCell ref="AS47:AT47"/>
    <mergeCell ref="B49:C49"/>
    <mergeCell ref="R49:T49"/>
    <mergeCell ref="B50:C50"/>
    <mergeCell ref="W50:X50"/>
    <mergeCell ref="B51:C51"/>
    <mergeCell ref="W51:X51"/>
    <mergeCell ref="B46:C46"/>
    <mergeCell ref="AS46:AT46"/>
    <mergeCell ref="J42:K42"/>
    <mergeCell ref="N42:O42"/>
    <mergeCell ref="AS64:AV64"/>
    <mergeCell ref="AO76:AQ76"/>
    <mergeCell ref="AU76:AV76"/>
    <mergeCell ref="AU51:AV51"/>
    <mergeCell ref="AS54:AT54"/>
    <mergeCell ref="AO55:AP55"/>
    <mergeCell ref="AS55:AT55"/>
    <mergeCell ref="B88:C88"/>
    <mergeCell ref="G57:I57"/>
    <mergeCell ref="N57:P57"/>
    <mergeCell ref="AO61:AP61"/>
    <mergeCell ref="AO64:AR64"/>
    <mergeCell ref="AT80:AU80"/>
    <mergeCell ref="AT81:AU81"/>
    <mergeCell ref="AT82:AU82"/>
    <mergeCell ref="B85:E85"/>
    <mergeCell ref="G85:O85"/>
    <mergeCell ref="B90:G90"/>
    <mergeCell ref="B92:AK92"/>
    <mergeCell ref="B94:AK94"/>
    <mergeCell ref="B98:G98"/>
    <mergeCell ref="B105:C105"/>
    <mergeCell ref="G105:N105"/>
    <mergeCell ref="B110:D110"/>
    <mergeCell ref="B117:C117"/>
    <mergeCell ref="B119:G119"/>
    <mergeCell ref="B124:G124"/>
    <mergeCell ref="B126:AK126"/>
  </mergeCells>
  <conditionalFormatting sqref="AD11:BI11 AD16:BI16 AD24:BI24 AD29:BI29">
    <cfRule type="cellIs" dxfId="4" priority="1" operator="notEqual">
      <formula>0</formula>
    </cfRule>
  </conditionalFormatting>
  <pageMargins left="0.7" right="0.7" top="0.75" bottom="0.75" header="0.3" footer="0.3"/>
  <pageSetup paperSize="9" orientation="portrait" r:id="rId1"/>
  <drawing r:id="rId2"/>
  <legacyDrawing r:id="rId3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AE91AB-3D76-493C-A825-C9344F8DAFF0}">
  <dimension ref="A1:CB128"/>
  <sheetViews>
    <sheetView topLeftCell="A40" zoomScaleNormal="100" workbookViewId="0"/>
  </sheetViews>
  <sheetFormatPr baseColWidth="10" defaultColWidth="11.7109375" defaultRowHeight="15" x14ac:dyDescent="0.25"/>
  <cols>
    <col min="1" max="1" width="11.7109375" style="5"/>
    <col min="2" max="2" width="14.140625" style="5" bestFit="1" customWidth="1"/>
    <col min="3" max="3" width="12.85546875" style="5" bestFit="1" customWidth="1"/>
    <col min="4" max="16384" width="11.7109375" style="5"/>
  </cols>
  <sheetData>
    <row r="1" spans="1:80" x14ac:dyDescent="0.25">
      <c r="A1" s="1"/>
      <c r="B1" s="1"/>
      <c r="C1" s="1"/>
      <c r="D1" s="1"/>
      <c r="E1" s="1"/>
      <c r="F1" s="1"/>
      <c r="G1" s="1"/>
      <c r="H1" s="1"/>
      <c r="I1" s="2"/>
      <c r="J1" s="2"/>
      <c r="K1" s="2"/>
      <c r="L1" s="2"/>
      <c r="M1" s="2"/>
      <c r="N1" s="2"/>
      <c r="O1" s="2"/>
      <c r="P1" s="2"/>
      <c r="Q1" s="3"/>
      <c r="R1" s="3"/>
      <c r="S1" s="3"/>
      <c r="T1" s="3"/>
      <c r="U1" s="3"/>
      <c r="V1" s="3"/>
      <c r="W1" s="3"/>
      <c r="X1" s="3"/>
      <c r="Y1" s="3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</row>
    <row r="2" spans="1:80" ht="15.75" thickBot="1" x14ac:dyDescent="0.3">
      <c r="A2" s="1"/>
      <c r="B2" s="1"/>
      <c r="C2" s="1"/>
      <c r="D2" s="1"/>
      <c r="E2" s="1"/>
      <c r="F2" s="1"/>
      <c r="G2" s="1"/>
      <c r="H2" s="1"/>
      <c r="I2" s="2"/>
      <c r="J2" s="2"/>
      <c r="K2" s="2"/>
      <c r="L2" s="2"/>
      <c r="M2" s="2"/>
      <c r="N2" s="2"/>
      <c r="O2" s="2"/>
      <c r="P2" s="2"/>
      <c r="Q2" s="3"/>
      <c r="R2" s="3"/>
      <c r="S2" s="3"/>
      <c r="T2" s="3"/>
      <c r="U2" s="3"/>
      <c r="V2" s="3"/>
      <c r="W2" s="3"/>
      <c r="X2" s="3"/>
      <c r="Y2" s="3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</row>
    <row r="3" spans="1:80" ht="15.75" thickBot="1" x14ac:dyDescent="0.3">
      <c r="A3" s="1"/>
      <c r="B3" s="129" t="s">
        <v>0</v>
      </c>
      <c r="C3" s="130"/>
      <c r="D3" s="1"/>
      <c r="E3" s="1"/>
      <c r="F3" s="1"/>
      <c r="G3" s="1"/>
      <c r="H3" s="1"/>
      <c r="I3" s="2"/>
      <c r="J3" s="129" t="s">
        <v>18</v>
      </c>
      <c r="K3" s="130"/>
      <c r="L3" s="2"/>
      <c r="M3" s="2"/>
      <c r="N3" s="2"/>
      <c r="O3" s="2"/>
      <c r="P3" s="2"/>
      <c r="Q3" s="3"/>
      <c r="R3" s="129" t="s">
        <v>32</v>
      </c>
      <c r="S3" s="130"/>
      <c r="T3" s="3"/>
      <c r="U3" s="3"/>
      <c r="V3" s="3"/>
      <c r="W3" s="3"/>
      <c r="X3" s="3"/>
      <c r="Y3" s="3"/>
      <c r="Z3" s="4"/>
      <c r="AA3" s="129" t="s">
        <v>47</v>
      </c>
      <c r="AB3" s="130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</row>
    <row r="4" spans="1:80" x14ac:dyDescent="0.25">
      <c r="A4" s="1"/>
      <c r="B4" s="1"/>
      <c r="C4" s="1"/>
      <c r="D4" s="1"/>
      <c r="E4" s="1"/>
      <c r="F4" s="1"/>
      <c r="G4" s="1"/>
      <c r="H4" s="1"/>
      <c r="I4" s="2"/>
      <c r="J4" s="2"/>
      <c r="K4" s="2"/>
      <c r="L4" s="2"/>
      <c r="M4" s="2"/>
      <c r="N4" s="2"/>
      <c r="O4" s="2"/>
      <c r="P4" s="2"/>
      <c r="Q4" s="3"/>
      <c r="R4" s="3"/>
      <c r="S4" s="3"/>
      <c r="T4" s="3"/>
      <c r="U4" s="3"/>
      <c r="V4" s="3"/>
      <c r="W4" s="3"/>
      <c r="X4" s="3"/>
      <c r="Y4" s="3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</row>
    <row r="5" spans="1:80" ht="15.75" thickBot="1" x14ac:dyDescent="0.3">
      <c r="A5" s="1"/>
      <c r="B5" s="1"/>
      <c r="C5" s="1"/>
      <c r="D5" s="1"/>
      <c r="E5" s="1"/>
      <c r="F5" s="1"/>
      <c r="G5" s="1"/>
      <c r="H5" s="1"/>
      <c r="I5" s="2"/>
      <c r="J5" s="2"/>
      <c r="K5" s="2"/>
      <c r="L5" s="2"/>
      <c r="M5" s="2"/>
      <c r="N5" s="2"/>
      <c r="O5" s="2"/>
      <c r="P5" s="2"/>
      <c r="Q5" s="3"/>
      <c r="R5" s="3"/>
      <c r="S5" s="3"/>
      <c r="T5" s="3"/>
      <c r="U5" s="3"/>
      <c r="V5" s="3"/>
      <c r="W5" s="3"/>
      <c r="X5" s="3"/>
      <c r="Y5" s="3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</row>
    <row r="6" spans="1:80" ht="15.75" thickBot="1" x14ac:dyDescent="0.3">
      <c r="A6" s="1"/>
      <c r="B6" s="6" t="s">
        <v>1</v>
      </c>
      <c r="C6" s="126" t="s">
        <v>2</v>
      </c>
      <c r="D6" s="127"/>
      <c r="E6" s="1"/>
      <c r="F6" s="1"/>
      <c r="G6" s="1"/>
      <c r="H6" s="1"/>
      <c r="I6" s="2"/>
      <c r="J6" s="6" t="s">
        <v>1</v>
      </c>
      <c r="K6" s="126" t="s">
        <v>19</v>
      </c>
      <c r="L6" s="127"/>
      <c r="M6" s="2"/>
      <c r="N6" s="2"/>
      <c r="O6" s="2"/>
      <c r="P6" s="2"/>
      <c r="Q6" s="3"/>
      <c r="R6" s="6" t="s">
        <v>1</v>
      </c>
      <c r="S6" s="126" t="s">
        <v>33</v>
      </c>
      <c r="T6" s="127"/>
      <c r="U6" s="3"/>
      <c r="V6" s="132" t="s">
        <v>40</v>
      </c>
      <c r="W6" s="134"/>
      <c r="X6" s="3"/>
      <c r="Y6" s="3"/>
      <c r="Z6" s="4"/>
      <c r="AA6" s="6" t="s">
        <v>1</v>
      </c>
      <c r="AB6" s="126" t="s">
        <v>48</v>
      </c>
      <c r="AC6" s="131"/>
      <c r="AD6" s="127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</row>
    <row r="7" spans="1:80" x14ac:dyDescent="0.25">
      <c r="A7" s="1"/>
      <c r="B7" s="1"/>
      <c r="C7" s="1"/>
      <c r="D7" s="1"/>
      <c r="E7" s="1"/>
      <c r="F7" s="1"/>
      <c r="G7" s="1"/>
      <c r="H7" s="1"/>
      <c r="I7" s="2"/>
      <c r="J7" s="2"/>
      <c r="K7" s="2"/>
      <c r="L7" s="2"/>
      <c r="M7" s="2"/>
      <c r="N7" s="2"/>
      <c r="O7" s="2"/>
      <c r="P7" s="2"/>
      <c r="Q7" s="3"/>
      <c r="R7" s="3"/>
      <c r="S7" s="3"/>
      <c r="T7" s="3"/>
      <c r="U7" s="3"/>
      <c r="V7" s="3"/>
      <c r="W7" s="3"/>
      <c r="X7" s="3"/>
      <c r="Y7" s="3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</row>
    <row r="8" spans="1:80" x14ac:dyDescent="0.25">
      <c r="A8" s="1"/>
      <c r="B8" s="1"/>
      <c r="C8" s="7" t="s">
        <v>10</v>
      </c>
      <c r="D8" s="1"/>
      <c r="E8" s="8" t="s">
        <v>13</v>
      </c>
      <c r="F8" s="9" t="s">
        <v>11</v>
      </c>
      <c r="G8" s="1"/>
      <c r="H8" s="1"/>
      <c r="I8" s="2"/>
      <c r="J8" s="2"/>
      <c r="K8" s="7" t="s">
        <v>10</v>
      </c>
      <c r="L8" s="2"/>
      <c r="M8" s="8" t="s">
        <v>13</v>
      </c>
      <c r="N8" s="9" t="s">
        <v>11</v>
      </c>
      <c r="O8" s="2"/>
      <c r="P8" s="2"/>
      <c r="Q8" s="3"/>
      <c r="R8" s="3"/>
      <c r="S8" s="10" t="s">
        <v>35</v>
      </c>
      <c r="T8" s="11" t="s">
        <v>36</v>
      </c>
      <c r="U8" s="8" t="s">
        <v>34</v>
      </c>
      <c r="V8" s="12" t="s">
        <v>37</v>
      </c>
      <c r="W8" s="13" t="s">
        <v>38</v>
      </c>
      <c r="X8" s="14" t="s">
        <v>39</v>
      </c>
      <c r="Y8" s="3"/>
      <c r="Z8" s="4"/>
      <c r="AA8" s="4"/>
      <c r="AB8" s="4"/>
      <c r="AC8" s="4"/>
      <c r="AD8" s="39">
        <v>1</v>
      </c>
      <c r="AE8" s="39">
        <v>2</v>
      </c>
      <c r="AF8" s="39">
        <v>3</v>
      </c>
      <c r="AG8" s="39">
        <v>4</v>
      </c>
      <c r="AH8" s="39">
        <v>5</v>
      </c>
      <c r="AI8" s="39">
        <v>6</v>
      </c>
      <c r="AJ8" s="39">
        <v>7</v>
      </c>
      <c r="AK8" s="39">
        <v>8</v>
      </c>
      <c r="AL8" s="39">
        <v>9</v>
      </c>
      <c r="AM8" s="39">
        <v>10</v>
      </c>
      <c r="AN8" s="39">
        <v>11</v>
      </c>
      <c r="AO8" s="39">
        <v>12</v>
      </c>
      <c r="AP8" s="39">
        <v>13</v>
      </c>
      <c r="AQ8" s="39">
        <v>14</v>
      </c>
      <c r="AR8" s="39">
        <v>15</v>
      </c>
      <c r="AS8" s="39">
        <v>16</v>
      </c>
      <c r="AT8" s="39">
        <v>17</v>
      </c>
      <c r="AU8" s="39">
        <v>18</v>
      </c>
      <c r="AV8" s="39">
        <v>19</v>
      </c>
      <c r="AW8" s="39">
        <v>20</v>
      </c>
      <c r="AX8" s="39">
        <v>21</v>
      </c>
      <c r="AY8" s="39">
        <v>22</v>
      </c>
      <c r="AZ8" s="39">
        <v>23</v>
      </c>
      <c r="BA8" s="39">
        <v>24</v>
      </c>
      <c r="BB8" s="39">
        <v>25</v>
      </c>
      <c r="BC8" s="39">
        <v>26</v>
      </c>
      <c r="BD8" s="39">
        <v>27</v>
      </c>
      <c r="BE8" s="39">
        <v>28</v>
      </c>
      <c r="BF8" s="39">
        <v>29</v>
      </c>
      <c r="BG8" s="39">
        <v>30</v>
      </c>
      <c r="BH8" s="39">
        <v>31</v>
      </c>
      <c r="BI8" s="39">
        <v>32</v>
      </c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</row>
    <row r="9" spans="1:80" x14ac:dyDescent="0.25">
      <c r="A9" s="1"/>
      <c r="B9" s="20" t="s">
        <v>3</v>
      </c>
      <c r="C9" s="52">
        <v>3.2663000000000002</v>
      </c>
      <c r="D9" s="6" t="s">
        <v>12</v>
      </c>
      <c r="E9" s="15">
        <f t="shared" ref="E9:E15" si="0">C9/F9</f>
        <v>0.95951940307276518</v>
      </c>
      <c r="F9" s="53">
        <v>3.4041000000000001</v>
      </c>
      <c r="G9" s="39" t="s">
        <v>12</v>
      </c>
      <c r="H9" s="1"/>
      <c r="I9" s="2"/>
      <c r="J9" s="20" t="s">
        <v>3</v>
      </c>
      <c r="K9" s="54">
        <v>0.61299999999999999</v>
      </c>
      <c r="L9" s="6" t="s">
        <v>12</v>
      </c>
      <c r="M9" s="15">
        <f>K9/N9</f>
        <v>0.77398989898989889</v>
      </c>
      <c r="N9" s="55">
        <v>0.79200000000000004</v>
      </c>
      <c r="O9" s="39" t="s">
        <v>12</v>
      </c>
      <c r="P9" s="2"/>
      <c r="Q9" s="3"/>
      <c r="R9" s="20" t="s">
        <v>3</v>
      </c>
      <c r="S9" s="56">
        <v>253</v>
      </c>
      <c r="T9" s="57">
        <v>0.7</v>
      </c>
      <c r="U9" s="56">
        <v>373</v>
      </c>
      <c r="V9" s="57">
        <v>1.1759999999999999</v>
      </c>
      <c r="W9" s="56">
        <v>673</v>
      </c>
      <c r="X9" s="57">
        <v>0.7</v>
      </c>
      <c r="Y9" s="3"/>
      <c r="Z9" s="4"/>
      <c r="AA9" s="16" t="s">
        <v>10</v>
      </c>
      <c r="AB9" s="132" t="s">
        <v>26</v>
      </c>
      <c r="AC9" s="134"/>
      <c r="AD9" s="57">
        <v>0.998</v>
      </c>
      <c r="AE9" s="57">
        <v>1</v>
      </c>
      <c r="AF9" s="57">
        <v>0.998</v>
      </c>
      <c r="AG9" s="57">
        <v>0.996</v>
      </c>
      <c r="AH9" s="57">
        <v>0.99</v>
      </c>
      <c r="AI9" s="57">
        <v>0.98599999999999999</v>
      </c>
      <c r="AJ9" s="57">
        <v>0.98199999999999998</v>
      </c>
      <c r="AK9" s="57">
        <v>0.98170000000000002</v>
      </c>
      <c r="AL9" s="57">
        <v>0.98140000000000005</v>
      </c>
      <c r="AM9" s="57">
        <v>0.98109999999999997</v>
      </c>
      <c r="AN9" s="57">
        <v>0.98080000000000001</v>
      </c>
      <c r="AO9" s="57">
        <v>0.98050000000000004</v>
      </c>
      <c r="AP9" s="57">
        <v>0.98019999999999996</v>
      </c>
      <c r="AQ9" s="57">
        <v>0.97989999999999999</v>
      </c>
      <c r="AR9" s="57">
        <v>0.97960000000000003</v>
      </c>
      <c r="AS9" s="57">
        <v>0.97929999999999995</v>
      </c>
      <c r="AT9" s="57">
        <v>0.97899999999999998</v>
      </c>
      <c r="AU9" s="57">
        <v>0.97870000000000001</v>
      </c>
      <c r="AV9" s="57">
        <v>0.97840000000000005</v>
      </c>
      <c r="AW9" s="57">
        <v>0.97809999999999997</v>
      </c>
      <c r="AX9" s="57">
        <v>0.9778</v>
      </c>
      <c r="AY9" s="57">
        <v>0.97750000000000004</v>
      </c>
      <c r="AZ9" s="57">
        <v>0.97719999999999996</v>
      </c>
      <c r="BA9" s="57">
        <v>0.97689999999999999</v>
      </c>
      <c r="BB9" s="57">
        <v>0.97660000000000002</v>
      </c>
      <c r="BC9" s="57">
        <v>0.97</v>
      </c>
      <c r="BD9" s="57">
        <v>0.96499999999999997</v>
      </c>
      <c r="BE9" s="57">
        <v>0.95</v>
      </c>
      <c r="BF9" s="57">
        <v>0.93</v>
      </c>
      <c r="BG9" s="57">
        <v>0.9</v>
      </c>
      <c r="BH9" s="57">
        <v>0.86</v>
      </c>
      <c r="BI9" s="57">
        <v>0.8</v>
      </c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</row>
    <row r="10" spans="1:80" x14ac:dyDescent="0.25">
      <c r="A10" s="1"/>
      <c r="B10" s="20" t="s">
        <v>4</v>
      </c>
      <c r="C10" s="52">
        <v>3.3780000000000001</v>
      </c>
      <c r="D10" s="17">
        <f>C10/C9-1</f>
        <v>3.4197716070171191E-2</v>
      </c>
      <c r="E10" s="15">
        <f t="shared" si="0"/>
        <v>0.95952279505752025</v>
      </c>
      <c r="F10" s="53">
        <v>3.5205000000000002</v>
      </c>
      <c r="G10" s="18">
        <f>F10/F9-1</f>
        <v>3.4194060103992285E-2</v>
      </c>
      <c r="H10" s="1"/>
      <c r="I10" s="2"/>
      <c r="J10" s="20" t="s">
        <v>4</v>
      </c>
      <c r="K10" s="54">
        <v>0.68</v>
      </c>
      <c r="L10" s="17">
        <f>K10/K9-1</f>
        <v>0.10929853181076687</v>
      </c>
      <c r="M10" s="15">
        <f t="shared" ref="M10:M15" si="1">K10/N10</f>
        <v>0.80952380952380965</v>
      </c>
      <c r="N10" s="55">
        <v>0.84</v>
      </c>
      <c r="O10" s="18">
        <f>N10/N9-1</f>
        <v>6.0606060606060552E-2</v>
      </c>
      <c r="P10" s="2"/>
      <c r="Q10" s="3"/>
      <c r="R10" s="20" t="s">
        <v>4</v>
      </c>
      <c r="S10" s="56">
        <v>251</v>
      </c>
      <c r="T10" s="57">
        <v>0.7</v>
      </c>
      <c r="U10" s="56">
        <v>371</v>
      </c>
      <c r="V10" s="57">
        <v>1.1759999999999999</v>
      </c>
      <c r="W10" s="56">
        <v>671</v>
      </c>
      <c r="X10" s="57">
        <v>0.7</v>
      </c>
      <c r="Y10" s="3"/>
      <c r="Z10" s="4"/>
      <c r="AA10" s="19" t="s">
        <v>11</v>
      </c>
      <c r="AB10" s="132" t="s">
        <v>26</v>
      </c>
      <c r="AC10" s="134"/>
      <c r="AD10" s="57">
        <v>0.998</v>
      </c>
      <c r="AE10" s="57">
        <v>1</v>
      </c>
      <c r="AF10" s="57">
        <v>0.998</v>
      </c>
      <c r="AG10" s="57">
        <v>0.996</v>
      </c>
      <c r="AH10" s="57">
        <v>0.99</v>
      </c>
      <c r="AI10" s="57">
        <v>0.98599999999999999</v>
      </c>
      <c r="AJ10" s="57">
        <v>0.98199999999999998</v>
      </c>
      <c r="AK10" s="57">
        <v>0.98170000000000002</v>
      </c>
      <c r="AL10" s="57">
        <v>0.98140000000000005</v>
      </c>
      <c r="AM10" s="57">
        <v>0.98109999999999997</v>
      </c>
      <c r="AN10" s="57">
        <v>0.98080000000000001</v>
      </c>
      <c r="AO10" s="57">
        <v>0.98050000000000004</v>
      </c>
      <c r="AP10" s="57">
        <v>0.98019999999999996</v>
      </c>
      <c r="AQ10" s="57">
        <v>0.97989999999999999</v>
      </c>
      <c r="AR10" s="57">
        <v>0.97960000000000003</v>
      </c>
      <c r="AS10" s="57">
        <v>0.97929999999999995</v>
      </c>
      <c r="AT10" s="57">
        <v>0.97899999999999998</v>
      </c>
      <c r="AU10" s="57">
        <v>0.97870000000000001</v>
      </c>
      <c r="AV10" s="57">
        <v>0.97840000000000005</v>
      </c>
      <c r="AW10" s="57">
        <v>0.97809999999999997</v>
      </c>
      <c r="AX10" s="57">
        <v>0.9778</v>
      </c>
      <c r="AY10" s="57">
        <v>0.97750000000000004</v>
      </c>
      <c r="AZ10" s="57">
        <v>0.97719999999999996</v>
      </c>
      <c r="BA10" s="57">
        <v>0.97689999999999999</v>
      </c>
      <c r="BB10" s="57">
        <v>0.97660000000000002</v>
      </c>
      <c r="BC10" s="57">
        <v>0.97</v>
      </c>
      <c r="BD10" s="57">
        <v>0.96499999999999997</v>
      </c>
      <c r="BE10" s="57">
        <v>0.95</v>
      </c>
      <c r="BF10" s="57">
        <v>0.93</v>
      </c>
      <c r="BG10" s="57">
        <v>0.9</v>
      </c>
      <c r="BH10" s="57">
        <v>0.87</v>
      </c>
      <c r="BI10" s="57">
        <v>0.84</v>
      </c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</row>
    <row r="11" spans="1:80" x14ac:dyDescent="0.25">
      <c r="A11" s="1"/>
      <c r="B11" s="20" t="s">
        <v>5</v>
      </c>
      <c r="C11" s="52">
        <v>3.4935999999999998</v>
      </c>
      <c r="D11" s="17">
        <f>C11/C10-1</f>
        <v>3.4221432800473517E-2</v>
      </c>
      <c r="E11" s="15">
        <f t="shared" si="0"/>
        <v>0.95954297014474443</v>
      </c>
      <c r="F11" s="53">
        <v>3.6408999999999998</v>
      </c>
      <c r="G11" s="18">
        <f>F11/F10-1</f>
        <v>3.4199687544382851E-2</v>
      </c>
      <c r="H11" s="1"/>
      <c r="I11" s="2"/>
      <c r="J11" s="20" t="s">
        <v>5</v>
      </c>
      <c r="K11" s="54">
        <v>0.755</v>
      </c>
      <c r="L11" s="17">
        <f t="shared" ref="L11:L13" si="2">K11/K10-1</f>
        <v>0.11029411764705865</v>
      </c>
      <c r="M11" s="15">
        <f t="shared" si="1"/>
        <v>0.848314606741573</v>
      </c>
      <c r="N11" s="55">
        <v>0.89</v>
      </c>
      <c r="O11" s="18">
        <f t="shared" ref="O11:O13" si="3">N11/N10-1</f>
        <v>5.9523809523809534E-2</v>
      </c>
      <c r="P11" s="2"/>
      <c r="Q11" s="3"/>
      <c r="R11" s="20" t="s">
        <v>5</v>
      </c>
      <c r="S11" s="56">
        <v>249</v>
      </c>
      <c r="T11" s="57">
        <v>0.7</v>
      </c>
      <c r="U11" s="56">
        <v>369</v>
      </c>
      <c r="V11" s="57">
        <v>1.1759999999999999</v>
      </c>
      <c r="W11" s="56">
        <v>669</v>
      </c>
      <c r="X11" s="57">
        <v>0.7</v>
      </c>
      <c r="Y11" s="3"/>
      <c r="Z11" s="4"/>
      <c r="AA11" s="135" t="s">
        <v>49</v>
      </c>
      <c r="AB11" s="135"/>
      <c r="AC11" s="135"/>
      <c r="AD11" s="21">
        <f>AD9-AD10</f>
        <v>0</v>
      </c>
      <c r="AE11" s="21">
        <f t="shared" ref="AE11:BI11" si="4">AE9-AE10</f>
        <v>0</v>
      </c>
      <c r="AF11" s="21">
        <f t="shared" si="4"/>
        <v>0</v>
      </c>
      <c r="AG11" s="21">
        <f t="shared" si="4"/>
        <v>0</v>
      </c>
      <c r="AH11" s="21">
        <f t="shared" si="4"/>
        <v>0</v>
      </c>
      <c r="AI11" s="21">
        <f t="shared" si="4"/>
        <v>0</v>
      </c>
      <c r="AJ11" s="21">
        <f t="shared" si="4"/>
        <v>0</v>
      </c>
      <c r="AK11" s="21">
        <f t="shared" si="4"/>
        <v>0</v>
      </c>
      <c r="AL11" s="21">
        <f t="shared" si="4"/>
        <v>0</v>
      </c>
      <c r="AM11" s="21">
        <f t="shared" si="4"/>
        <v>0</v>
      </c>
      <c r="AN11" s="21">
        <f t="shared" si="4"/>
        <v>0</v>
      </c>
      <c r="AO11" s="21">
        <f t="shared" si="4"/>
        <v>0</v>
      </c>
      <c r="AP11" s="21">
        <f t="shared" si="4"/>
        <v>0</v>
      </c>
      <c r="AQ11" s="21">
        <f t="shared" si="4"/>
        <v>0</v>
      </c>
      <c r="AR11" s="21">
        <f t="shared" si="4"/>
        <v>0</v>
      </c>
      <c r="AS11" s="21">
        <f t="shared" si="4"/>
        <v>0</v>
      </c>
      <c r="AT11" s="21">
        <f t="shared" si="4"/>
        <v>0</v>
      </c>
      <c r="AU11" s="21">
        <f t="shared" si="4"/>
        <v>0</v>
      </c>
      <c r="AV11" s="21">
        <f t="shared" si="4"/>
        <v>0</v>
      </c>
      <c r="AW11" s="21">
        <f t="shared" si="4"/>
        <v>0</v>
      </c>
      <c r="AX11" s="21">
        <f t="shared" si="4"/>
        <v>0</v>
      </c>
      <c r="AY11" s="21">
        <f t="shared" si="4"/>
        <v>0</v>
      </c>
      <c r="AZ11" s="21">
        <f t="shared" si="4"/>
        <v>0</v>
      </c>
      <c r="BA11" s="21">
        <f t="shared" si="4"/>
        <v>0</v>
      </c>
      <c r="BB11" s="21">
        <f t="shared" si="4"/>
        <v>0</v>
      </c>
      <c r="BC11" s="21">
        <f t="shared" si="4"/>
        <v>0</v>
      </c>
      <c r="BD11" s="21">
        <f t="shared" si="4"/>
        <v>0</v>
      </c>
      <c r="BE11" s="21">
        <f t="shared" si="4"/>
        <v>0</v>
      </c>
      <c r="BF11" s="21">
        <f t="shared" si="4"/>
        <v>0</v>
      </c>
      <c r="BG11" s="21">
        <f t="shared" si="4"/>
        <v>0</v>
      </c>
      <c r="BH11" s="21">
        <f t="shared" si="4"/>
        <v>-1.0000000000000009E-2</v>
      </c>
      <c r="BI11" s="21">
        <f t="shared" si="4"/>
        <v>-3.9999999999999925E-2</v>
      </c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</row>
    <row r="12" spans="1:80" x14ac:dyDescent="0.25">
      <c r="A12" s="1"/>
      <c r="B12" s="20" t="s">
        <v>6</v>
      </c>
      <c r="C12" s="52">
        <v>3.613</v>
      </c>
      <c r="D12" s="17">
        <f>C12/C11-1</f>
        <v>3.4176780398442963E-2</v>
      </c>
      <c r="E12" s="15">
        <f t="shared" si="0"/>
        <v>0.95952621235459712</v>
      </c>
      <c r="F12" s="53">
        <v>3.7654000000000001</v>
      </c>
      <c r="G12" s="18">
        <f>F12/F11-1</f>
        <v>3.4194841934686471E-2</v>
      </c>
      <c r="H12" s="1"/>
      <c r="I12" s="2"/>
      <c r="J12" s="20" t="s">
        <v>6</v>
      </c>
      <c r="K12" s="54">
        <v>0.83799999999999997</v>
      </c>
      <c r="L12" s="17">
        <f t="shared" si="2"/>
        <v>0.10993377483443711</v>
      </c>
      <c r="M12" s="15">
        <f t="shared" si="1"/>
        <v>0.88865323435843058</v>
      </c>
      <c r="N12" s="55">
        <v>0.94299999999999995</v>
      </c>
      <c r="O12" s="18">
        <f t="shared" si="3"/>
        <v>5.9550561797752755E-2</v>
      </c>
      <c r="P12" s="2"/>
      <c r="Q12" s="3"/>
      <c r="R12" s="20" t="s">
        <v>6</v>
      </c>
      <c r="S12" s="56">
        <v>247</v>
      </c>
      <c r="T12" s="57">
        <v>0.7</v>
      </c>
      <c r="U12" s="56">
        <v>367</v>
      </c>
      <c r="V12" s="57">
        <v>1.1759999999999999</v>
      </c>
      <c r="W12" s="56">
        <v>667</v>
      </c>
      <c r="X12" s="57">
        <v>0.7</v>
      </c>
      <c r="Y12" s="3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</row>
    <row r="13" spans="1:80" x14ac:dyDescent="0.25">
      <c r="A13" s="1"/>
      <c r="B13" s="20" t="s">
        <v>7</v>
      </c>
      <c r="C13" s="52">
        <v>3.7366000000000001</v>
      </c>
      <c r="D13" s="17">
        <f>C13/C12-1</f>
        <v>3.4209797951840537E-2</v>
      </c>
      <c r="E13" s="15">
        <f t="shared" si="0"/>
        <v>0.9595295567767449</v>
      </c>
      <c r="F13" s="53">
        <v>3.8942000000000001</v>
      </c>
      <c r="G13" s="18">
        <f>F13/F12-1</f>
        <v>3.4206193233122573E-2</v>
      </c>
      <c r="H13" s="1"/>
      <c r="I13" s="2"/>
      <c r="J13" s="20" t="s">
        <v>7</v>
      </c>
      <c r="K13" s="54">
        <v>0.93</v>
      </c>
      <c r="L13" s="17">
        <f t="shared" si="2"/>
        <v>0.10978520286396187</v>
      </c>
      <c r="M13" s="15">
        <f t="shared" si="1"/>
        <v>0.93</v>
      </c>
      <c r="N13" s="55">
        <v>1</v>
      </c>
      <c r="O13" s="18">
        <f t="shared" si="3"/>
        <v>6.0445387062566303E-2</v>
      </c>
      <c r="P13" s="2"/>
      <c r="Q13" s="3"/>
      <c r="R13" s="20" t="s">
        <v>7</v>
      </c>
      <c r="S13" s="56">
        <v>245</v>
      </c>
      <c r="T13" s="57">
        <v>0.7</v>
      </c>
      <c r="U13" s="56">
        <v>365</v>
      </c>
      <c r="V13" s="57">
        <v>1.1759999999999999</v>
      </c>
      <c r="W13" s="56">
        <v>665</v>
      </c>
      <c r="X13" s="57">
        <v>0.7</v>
      </c>
      <c r="Y13" s="3"/>
      <c r="Z13" s="4"/>
      <c r="AA13" s="4"/>
      <c r="AB13" s="4"/>
      <c r="AC13" s="4"/>
      <c r="AD13" s="39">
        <v>1</v>
      </c>
      <c r="AE13" s="39">
        <v>2</v>
      </c>
      <c r="AF13" s="39">
        <v>3</v>
      </c>
      <c r="AG13" s="39">
        <v>4</v>
      </c>
      <c r="AH13" s="39">
        <v>5</v>
      </c>
      <c r="AI13" s="39">
        <v>6</v>
      </c>
      <c r="AJ13" s="39">
        <v>7</v>
      </c>
      <c r="AK13" s="39">
        <v>8</v>
      </c>
      <c r="AL13" s="39">
        <v>9</v>
      </c>
      <c r="AM13" s="39">
        <v>10</v>
      </c>
      <c r="AN13" s="39">
        <v>11</v>
      </c>
      <c r="AO13" s="39">
        <v>12</v>
      </c>
      <c r="AP13" s="39">
        <v>13</v>
      </c>
      <c r="AQ13" s="39">
        <v>14</v>
      </c>
      <c r="AR13" s="39">
        <v>15</v>
      </c>
      <c r="AS13" s="39">
        <v>16</v>
      </c>
      <c r="AT13" s="39">
        <v>17</v>
      </c>
      <c r="AU13" s="39">
        <v>18</v>
      </c>
      <c r="AV13" s="39">
        <v>19</v>
      </c>
      <c r="AW13" s="39">
        <v>20</v>
      </c>
      <c r="AX13" s="39">
        <v>21</v>
      </c>
      <c r="AY13" s="39">
        <v>22</v>
      </c>
      <c r="AZ13" s="39">
        <v>23</v>
      </c>
      <c r="BA13" s="39">
        <v>24</v>
      </c>
      <c r="BB13" s="39">
        <v>25</v>
      </c>
      <c r="BC13" s="39">
        <v>26</v>
      </c>
      <c r="BD13" s="39">
        <v>27</v>
      </c>
      <c r="BE13" s="39">
        <v>28</v>
      </c>
      <c r="BF13" s="39">
        <v>29</v>
      </c>
      <c r="BG13" s="39">
        <v>30</v>
      </c>
      <c r="BH13" s="39">
        <v>31</v>
      </c>
      <c r="BI13" s="39">
        <v>32</v>
      </c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</row>
    <row r="14" spans="1:80" x14ac:dyDescent="0.25">
      <c r="A14" s="1"/>
      <c r="B14" s="31" t="s">
        <v>9</v>
      </c>
      <c r="C14" s="52">
        <v>3.1166999999999998</v>
      </c>
      <c r="D14" s="17">
        <f>C14/C9-1</f>
        <v>-4.5801059302574942E-2</v>
      </c>
      <c r="E14" s="15">
        <f t="shared" si="0"/>
        <v>0.95951603965273058</v>
      </c>
      <c r="F14" s="53">
        <v>3.2482000000000002</v>
      </c>
      <c r="G14" s="18">
        <f>F14/F9-1</f>
        <v>-4.5797714520725008E-2</v>
      </c>
      <c r="H14" s="1"/>
      <c r="I14" s="2"/>
      <c r="J14" s="31" t="s">
        <v>9</v>
      </c>
      <c r="K14" s="54">
        <v>1.2</v>
      </c>
      <c r="L14" s="17">
        <f>K14/K9-1</f>
        <v>0.95758564437194127</v>
      </c>
      <c r="M14" s="15">
        <f t="shared" si="1"/>
        <v>0.85714285714285721</v>
      </c>
      <c r="N14" s="55">
        <v>1.4</v>
      </c>
      <c r="O14" s="18">
        <f>N14/N9-1</f>
        <v>0.76767676767676751</v>
      </c>
      <c r="P14" s="2"/>
      <c r="Q14" s="3"/>
      <c r="R14" s="31" t="s">
        <v>9</v>
      </c>
      <c r="S14" s="56">
        <v>221</v>
      </c>
      <c r="T14" s="57">
        <v>0.7</v>
      </c>
      <c r="U14" s="56">
        <v>361</v>
      </c>
      <c r="V14" s="57">
        <v>1.1759999999999999</v>
      </c>
      <c r="W14" s="56">
        <v>621</v>
      </c>
      <c r="X14" s="57">
        <v>0.7</v>
      </c>
      <c r="Y14" s="3"/>
      <c r="Z14" s="4"/>
      <c r="AA14" s="16" t="s">
        <v>10</v>
      </c>
      <c r="AB14" s="136" t="s">
        <v>51</v>
      </c>
      <c r="AC14" s="137"/>
      <c r="AD14" s="57">
        <v>1</v>
      </c>
      <c r="AE14" s="57">
        <v>0.999</v>
      </c>
      <c r="AF14" s="57">
        <v>0.998</v>
      </c>
      <c r="AG14" s="57">
        <v>0.996</v>
      </c>
      <c r="AH14" s="57">
        <v>0.99399999999999999</v>
      </c>
      <c r="AI14" s="57">
        <v>0.99199999999999999</v>
      </c>
      <c r="AJ14" s="57">
        <v>0.99</v>
      </c>
      <c r="AK14" s="57">
        <v>0.98799999999999999</v>
      </c>
      <c r="AL14" s="57">
        <v>0.98699999999999999</v>
      </c>
      <c r="AM14" s="57">
        <v>0.98599999999999999</v>
      </c>
      <c r="AN14" s="57">
        <v>0.98499999999999999</v>
      </c>
      <c r="AO14" s="57">
        <v>0.98399999999999999</v>
      </c>
      <c r="AP14" s="57">
        <v>0.98299999999999998</v>
      </c>
      <c r="AQ14" s="57">
        <v>0.98199999999999998</v>
      </c>
      <c r="AR14" s="57">
        <v>0.98099999999999998</v>
      </c>
      <c r="AS14" s="57">
        <v>0.98</v>
      </c>
      <c r="AT14" s="57">
        <v>0.97899999999999998</v>
      </c>
      <c r="AU14" s="57">
        <v>0.97799999999999998</v>
      </c>
      <c r="AV14" s="57">
        <v>0.97699999999999998</v>
      </c>
      <c r="AW14" s="57">
        <v>0.97599999999999998</v>
      </c>
      <c r="AX14" s="57">
        <v>0.97499999999999998</v>
      </c>
      <c r="AY14" s="57">
        <v>0.97399999999999998</v>
      </c>
      <c r="AZ14" s="57">
        <v>0.97299999999999998</v>
      </c>
      <c r="BA14" s="57">
        <v>0.97199999999999998</v>
      </c>
      <c r="BB14" s="57">
        <v>0.97099999999999997</v>
      </c>
      <c r="BC14" s="57">
        <v>0.97</v>
      </c>
      <c r="BD14" s="57">
        <v>0.96499999999999997</v>
      </c>
      <c r="BE14" s="57">
        <v>0.96</v>
      </c>
      <c r="BF14" s="57">
        <v>0.95</v>
      </c>
      <c r="BG14" s="57">
        <v>0.92</v>
      </c>
      <c r="BH14" s="57">
        <v>0.9</v>
      </c>
      <c r="BI14" s="57">
        <v>0.88</v>
      </c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</row>
    <row r="15" spans="1:80" x14ac:dyDescent="0.25">
      <c r="A15" s="1"/>
      <c r="B15" s="33" t="s">
        <v>8</v>
      </c>
      <c r="C15" s="52">
        <v>3.0230000000000001</v>
      </c>
      <c r="D15" s="17">
        <f>C15/C14-1</f>
        <v>-3.0063849584496372E-2</v>
      </c>
      <c r="E15" s="15">
        <f t="shared" si="0"/>
        <v>0.95953023329630216</v>
      </c>
      <c r="F15" s="53">
        <v>3.1505000000000001</v>
      </c>
      <c r="G15" s="18">
        <f>F15/F14-1</f>
        <v>-3.0078197155347652E-2</v>
      </c>
      <c r="H15" s="1"/>
      <c r="I15" s="2"/>
      <c r="J15" s="33" t="s">
        <v>8</v>
      </c>
      <c r="K15" s="54">
        <v>1.6</v>
      </c>
      <c r="L15" s="17">
        <f t="shared" ref="L15" si="5">K15/K14-1</f>
        <v>0.33333333333333348</v>
      </c>
      <c r="M15" s="15">
        <f t="shared" si="1"/>
        <v>0.8421052631578948</v>
      </c>
      <c r="N15" s="55">
        <v>1.9</v>
      </c>
      <c r="O15" s="18">
        <f t="shared" ref="O15" si="6">N15/N14-1</f>
        <v>0.35714285714285721</v>
      </c>
      <c r="P15" s="2"/>
      <c r="Q15" s="3"/>
      <c r="R15" s="33" t="s">
        <v>8</v>
      </c>
      <c r="S15" s="56">
        <v>213</v>
      </c>
      <c r="T15" s="57">
        <v>0.7</v>
      </c>
      <c r="U15" s="56">
        <v>353</v>
      </c>
      <c r="V15" s="57">
        <v>1.1759999999999999</v>
      </c>
      <c r="W15" s="56">
        <v>613</v>
      </c>
      <c r="X15" s="57">
        <v>0.7</v>
      </c>
      <c r="Y15" s="3"/>
      <c r="Z15" s="4"/>
      <c r="AA15" s="19" t="s">
        <v>11</v>
      </c>
      <c r="AB15" s="136" t="s">
        <v>51</v>
      </c>
      <c r="AC15" s="137"/>
      <c r="AD15" s="57">
        <v>1</v>
      </c>
      <c r="AE15" s="57">
        <v>0.999</v>
      </c>
      <c r="AF15" s="57">
        <v>0.998</v>
      </c>
      <c r="AG15" s="57">
        <v>0.996</v>
      </c>
      <c r="AH15" s="57">
        <v>0.99399999999999999</v>
      </c>
      <c r="AI15" s="57">
        <v>0.99199999999999999</v>
      </c>
      <c r="AJ15" s="57">
        <v>0.99</v>
      </c>
      <c r="AK15" s="57">
        <v>0.98799999999999999</v>
      </c>
      <c r="AL15" s="57">
        <v>0.98699999999999999</v>
      </c>
      <c r="AM15" s="57">
        <v>0.98599999999999999</v>
      </c>
      <c r="AN15" s="57">
        <v>0.98499999999999999</v>
      </c>
      <c r="AO15" s="57">
        <v>0.98399999999999999</v>
      </c>
      <c r="AP15" s="57">
        <v>0.98299999999999998</v>
      </c>
      <c r="AQ15" s="57">
        <v>0.98199999999999998</v>
      </c>
      <c r="AR15" s="57">
        <v>0.98099999999999998</v>
      </c>
      <c r="AS15" s="57">
        <v>0.98</v>
      </c>
      <c r="AT15" s="57">
        <v>0.97899999999999998</v>
      </c>
      <c r="AU15" s="57">
        <v>0.97799999999999998</v>
      </c>
      <c r="AV15" s="57">
        <v>0.97699999999999998</v>
      </c>
      <c r="AW15" s="57">
        <v>0.97599999999999998</v>
      </c>
      <c r="AX15" s="57">
        <v>0.97499999999999998</v>
      </c>
      <c r="AY15" s="57">
        <v>0.97399999999999998</v>
      </c>
      <c r="AZ15" s="57">
        <v>0.97299999999999998</v>
      </c>
      <c r="BA15" s="57">
        <v>0.97199999999999998</v>
      </c>
      <c r="BB15" s="57">
        <v>0.97099999999999997</v>
      </c>
      <c r="BC15" s="57">
        <v>0.97</v>
      </c>
      <c r="BD15" s="57">
        <v>0.96499999999999997</v>
      </c>
      <c r="BE15" s="57">
        <v>0.96</v>
      </c>
      <c r="BF15" s="57">
        <v>0.95</v>
      </c>
      <c r="BG15" s="57">
        <v>0.94</v>
      </c>
      <c r="BH15" s="57">
        <v>0.93</v>
      </c>
      <c r="BI15" s="57">
        <v>0.92</v>
      </c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</row>
    <row r="16" spans="1:80" ht="15.75" thickBot="1" x14ac:dyDescent="0.3">
      <c r="A16" s="1"/>
      <c r="B16" s="1"/>
      <c r="C16" s="1"/>
      <c r="D16" s="1"/>
      <c r="E16" s="1"/>
      <c r="F16" s="1"/>
      <c r="G16" s="1"/>
      <c r="H16" s="1"/>
      <c r="I16" s="2"/>
      <c r="J16" s="2"/>
      <c r="K16" s="2"/>
      <c r="L16" s="2"/>
      <c r="M16" s="2"/>
      <c r="N16" s="2"/>
      <c r="O16" s="2"/>
      <c r="P16" s="2"/>
      <c r="Q16" s="3"/>
      <c r="R16" s="3"/>
      <c r="S16" s="3"/>
      <c r="T16" s="3"/>
      <c r="U16" s="3"/>
      <c r="V16" s="3"/>
      <c r="W16" s="3"/>
      <c r="X16" s="3"/>
      <c r="Y16" s="3"/>
      <c r="Z16" s="4"/>
      <c r="AA16" s="132" t="s">
        <v>49</v>
      </c>
      <c r="AB16" s="133"/>
      <c r="AC16" s="134"/>
      <c r="AD16" s="21">
        <f>AD14-AD15</f>
        <v>0</v>
      </c>
      <c r="AE16" s="21">
        <f t="shared" ref="AE16:BI16" si="7">AE14-AE15</f>
        <v>0</v>
      </c>
      <c r="AF16" s="21">
        <f t="shared" si="7"/>
        <v>0</v>
      </c>
      <c r="AG16" s="21">
        <f t="shared" si="7"/>
        <v>0</v>
      </c>
      <c r="AH16" s="21">
        <f t="shared" si="7"/>
        <v>0</v>
      </c>
      <c r="AI16" s="21">
        <f t="shared" si="7"/>
        <v>0</v>
      </c>
      <c r="AJ16" s="21">
        <f t="shared" si="7"/>
        <v>0</v>
      </c>
      <c r="AK16" s="21">
        <f t="shared" si="7"/>
        <v>0</v>
      </c>
      <c r="AL16" s="21">
        <f t="shared" si="7"/>
        <v>0</v>
      </c>
      <c r="AM16" s="21">
        <f t="shared" si="7"/>
        <v>0</v>
      </c>
      <c r="AN16" s="21">
        <f t="shared" si="7"/>
        <v>0</v>
      </c>
      <c r="AO16" s="21">
        <f t="shared" si="7"/>
        <v>0</v>
      </c>
      <c r="AP16" s="21">
        <f t="shared" si="7"/>
        <v>0</v>
      </c>
      <c r="AQ16" s="21">
        <f t="shared" si="7"/>
        <v>0</v>
      </c>
      <c r="AR16" s="21">
        <f t="shared" si="7"/>
        <v>0</v>
      </c>
      <c r="AS16" s="21">
        <f t="shared" si="7"/>
        <v>0</v>
      </c>
      <c r="AT16" s="21">
        <f t="shared" si="7"/>
        <v>0</v>
      </c>
      <c r="AU16" s="21">
        <f t="shared" si="7"/>
        <v>0</v>
      </c>
      <c r="AV16" s="21">
        <f t="shared" si="7"/>
        <v>0</v>
      </c>
      <c r="AW16" s="21">
        <f t="shared" si="7"/>
        <v>0</v>
      </c>
      <c r="AX16" s="21">
        <f t="shared" si="7"/>
        <v>0</v>
      </c>
      <c r="AY16" s="21">
        <f t="shared" si="7"/>
        <v>0</v>
      </c>
      <c r="AZ16" s="21">
        <f t="shared" si="7"/>
        <v>0</v>
      </c>
      <c r="BA16" s="21">
        <f t="shared" si="7"/>
        <v>0</v>
      </c>
      <c r="BB16" s="21">
        <f t="shared" si="7"/>
        <v>0</v>
      </c>
      <c r="BC16" s="21">
        <f t="shared" si="7"/>
        <v>0</v>
      </c>
      <c r="BD16" s="21">
        <f t="shared" si="7"/>
        <v>0</v>
      </c>
      <c r="BE16" s="21">
        <f t="shared" si="7"/>
        <v>0</v>
      </c>
      <c r="BF16" s="21">
        <f t="shared" si="7"/>
        <v>0</v>
      </c>
      <c r="BG16" s="21">
        <f t="shared" si="7"/>
        <v>-1.9999999999999907E-2</v>
      </c>
      <c r="BH16" s="21">
        <f t="shared" si="7"/>
        <v>-3.0000000000000027E-2</v>
      </c>
      <c r="BI16" s="21">
        <f t="shared" si="7"/>
        <v>-4.0000000000000036E-2</v>
      </c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</row>
    <row r="17" spans="1:80" ht="15.75" thickBot="1" x14ac:dyDescent="0.3">
      <c r="A17" s="1"/>
      <c r="B17" s="6" t="s">
        <v>1</v>
      </c>
      <c r="C17" s="126" t="s">
        <v>14</v>
      </c>
      <c r="D17" s="127"/>
      <c r="E17" s="1"/>
      <c r="F17" s="1"/>
      <c r="G17" s="1"/>
      <c r="H17" s="1"/>
      <c r="I17" s="2"/>
      <c r="J17" s="6" t="s">
        <v>1</v>
      </c>
      <c r="K17" s="126" t="s">
        <v>20</v>
      </c>
      <c r="L17" s="127"/>
      <c r="M17" s="2"/>
      <c r="N17" s="2"/>
      <c r="O17" s="2"/>
      <c r="P17" s="2"/>
      <c r="Q17" s="3"/>
      <c r="R17" s="3"/>
      <c r="S17" s="3"/>
      <c r="T17" s="3"/>
      <c r="U17" s="3"/>
      <c r="V17" s="3"/>
      <c r="W17" s="3"/>
      <c r="X17" s="3"/>
      <c r="Y17" s="3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</row>
    <row r="18" spans="1:80" ht="15.75" thickBot="1" x14ac:dyDescent="0.3">
      <c r="A18" s="1"/>
      <c r="B18" s="1"/>
      <c r="C18" s="1"/>
      <c r="D18" s="1"/>
      <c r="E18" s="1"/>
      <c r="F18" s="1"/>
      <c r="G18" s="1"/>
      <c r="H18" s="1"/>
      <c r="I18" s="2"/>
      <c r="J18" s="2"/>
      <c r="K18" s="2"/>
      <c r="L18" s="2"/>
      <c r="M18" s="2"/>
      <c r="N18" s="2"/>
      <c r="O18" s="2"/>
      <c r="P18" s="2"/>
      <c r="Q18" s="3"/>
      <c r="R18" s="139" t="s">
        <v>41</v>
      </c>
      <c r="S18" s="139"/>
      <c r="T18" s="3"/>
      <c r="U18" s="3"/>
      <c r="V18" s="3"/>
      <c r="W18" s="3"/>
      <c r="X18" s="3"/>
      <c r="Y18" s="3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  <c r="AY18" s="4"/>
      <c r="AZ18" s="4"/>
      <c r="BA18" s="4"/>
      <c r="BB18" s="4"/>
      <c r="BC18" s="4"/>
      <c r="BD18" s="4"/>
      <c r="BE18" s="4"/>
      <c r="BF18" s="4"/>
      <c r="BG18" s="4"/>
      <c r="BH18" s="4"/>
      <c r="BI18" s="4"/>
      <c r="BJ18" s="4"/>
      <c r="BK18" s="4"/>
      <c r="BL18" s="4"/>
      <c r="BM18" s="4"/>
      <c r="BN18" s="4"/>
      <c r="BO18" s="4"/>
      <c r="BP18" s="4"/>
      <c r="BQ18" s="4"/>
      <c r="BR18" s="4"/>
      <c r="BS18" s="4"/>
      <c r="BT18" s="4"/>
      <c r="BU18" s="4"/>
      <c r="BV18" s="4"/>
      <c r="BW18" s="4"/>
      <c r="BX18" s="4"/>
      <c r="BY18" s="4"/>
      <c r="BZ18" s="4"/>
      <c r="CA18" s="4"/>
      <c r="CB18" s="4"/>
    </row>
    <row r="19" spans="1:80" ht="15.75" thickBot="1" x14ac:dyDescent="0.3">
      <c r="A19" s="1"/>
      <c r="B19" s="1"/>
      <c r="C19" s="7" t="s">
        <v>10</v>
      </c>
      <c r="D19" s="1"/>
      <c r="E19" s="8" t="s">
        <v>13</v>
      </c>
      <c r="F19" s="9" t="s">
        <v>11</v>
      </c>
      <c r="G19" s="1"/>
      <c r="H19" s="1"/>
      <c r="I19" s="2"/>
      <c r="J19" s="2"/>
      <c r="K19" s="7" t="s">
        <v>10</v>
      </c>
      <c r="L19" s="2"/>
      <c r="M19" s="8" t="s">
        <v>13</v>
      </c>
      <c r="N19" s="9" t="s">
        <v>11</v>
      </c>
      <c r="O19" s="2"/>
      <c r="P19" s="2"/>
      <c r="Q19" s="3"/>
      <c r="R19" s="3"/>
      <c r="S19" s="3"/>
      <c r="T19" s="3"/>
      <c r="U19" s="3"/>
      <c r="V19" s="3"/>
      <c r="W19" s="3"/>
      <c r="X19" s="3"/>
      <c r="Y19" s="3"/>
      <c r="Z19" s="4"/>
      <c r="AA19" s="6" t="s">
        <v>1</v>
      </c>
      <c r="AB19" s="126" t="s">
        <v>50</v>
      </c>
      <c r="AC19" s="131"/>
      <c r="AD19" s="127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  <c r="AY19" s="4"/>
      <c r="AZ19" s="4"/>
      <c r="BA19" s="4"/>
      <c r="BB19" s="4"/>
      <c r="BC19" s="4"/>
      <c r="BD19" s="4"/>
      <c r="BE19" s="4"/>
      <c r="BF19" s="4"/>
      <c r="BG19" s="4"/>
      <c r="BH19" s="4"/>
      <c r="BI19" s="4"/>
      <c r="BJ19" s="4"/>
      <c r="BK19" s="4"/>
      <c r="BL19" s="4"/>
      <c r="BM19" s="4"/>
      <c r="BN19" s="4"/>
      <c r="BO19" s="4"/>
      <c r="BP19" s="4"/>
      <c r="BQ19" s="4"/>
      <c r="BR19" s="4"/>
      <c r="BS19" s="4"/>
      <c r="BT19" s="4"/>
      <c r="BU19" s="4"/>
      <c r="BV19" s="4"/>
      <c r="BW19" s="4"/>
      <c r="BX19" s="4"/>
      <c r="BY19" s="4"/>
      <c r="BZ19" s="4"/>
      <c r="CA19" s="4"/>
      <c r="CB19" s="4"/>
    </row>
    <row r="20" spans="1:80" x14ac:dyDescent="0.25">
      <c r="A20" s="1"/>
      <c r="B20" s="20" t="s">
        <v>3</v>
      </c>
      <c r="C20" s="52">
        <v>2.2825000000000002</v>
      </c>
      <c r="D20" s="6" t="s">
        <v>12</v>
      </c>
      <c r="E20" s="15">
        <f t="shared" ref="E20:E26" si="8">C20/F20</f>
        <v>0.96263337691366879</v>
      </c>
      <c r="F20" s="53">
        <v>2.3711000000000002</v>
      </c>
      <c r="G20" s="39" t="s">
        <v>12</v>
      </c>
      <c r="H20" s="1"/>
      <c r="I20" s="2"/>
      <c r="J20" s="20" t="s">
        <v>3</v>
      </c>
      <c r="K20" s="54">
        <v>0.26</v>
      </c>
      <c r="L20" s="6" t="s">
        <v>12</v>
      </c>
      <c r="M20" s="15">
        <f>K20/N20</f>
        <v>0.8</v>
      </c>
      <c r="N20" s="55">
        <v>0.32500000000000001</v>
      </c>
      <c r="O20" s="39" t="s">
        <v>12</v>
      </c>
      <c r="P20" s="2"/>
      <c r="Q20" s="3"/>
      <c r="R20" s="3"/>
      <c r="S20" s="10" t="s">
        <v>35</v>
      </c>
      <c r="T20" s="11" t="s">
        <v>36</v>
      </c>
      <c r="U20" s="8" t="s">
        <v>34</v>
      </c>
      <c r="V20" s="12" t="s">
        <v>37</v>
      </c>
      <c r="W20" s="13" t="s">
        <v>38</v>
      </c>
      <c r="X20" s="14" t="s">
        <v>39</v>
      </c>
      <c r="Y20" s="3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4"/>
      <c r="AY20" s="4"/>
      <c r="AZ20" s="4"/>
      <c r="BA20" s="4"/>
      <c r="BB20" s="4"/>
      <c r="BC20" s="4"/>
      <c r="BD20" s="4"/>
      <c r="BE20" s="4"/>
      <c r="BF20" s="4"/>
      <c r="BG20" s="4"/>
      <c r="BH20" s="4"/>
      <c r="BI20" s="4"/>
      <c r="BJ20" s="4"/>
      <c r="BK20" s="4"/>
      <c r="BL20" s="4"/>
      <c r="BM20" s="4"/>
      <c r="BN20" s="4"/>
      <c r="BO20" s="4"/>
      <c r="BP20" s="4"/>
      <c r="BQ20" s="4"/>
      <c r="BR20" s="4"/>
      <c r="BS20" s="4"/>
      <c r="BT20" s="4"/>
      <c r="BU20" s="4"/>
      <c r="BV20" s="4"/>
      <c r="BW20" s="4"/>
      <c r="BX20" s="4"/>
      <c r="BY20" s="4"/>
      <c r="BZ20" s="4"/>
      <c r="CA20" s="4"/>
      <c r="CB20" s="4"/>
    </row>
    <row r="21" spans="1:80" x14ac:dyDescent="0.25">
      <c r="A21" s="1"/>
      <c r="B21" s="20" t="s">
        <v>4</v>
      </c>
      <c r="C21" s="52">
        <v>2.3605</v>
      </c>
      <c r="D21" s="17">
        <f>C21/C20-1</f>
        <v>3.4173055859802792E-2</v>
      </c>
      <c r="E21" s="15">
        <f t="shared" si="8"/>
        <v>0.96260500774814461</v>
      </c>
      <c r="F21" s="53">
        <v>2.4521999999999999</v>
      </c>
      <c r="G21" s="18">
        <f>F21/F20-1</f>
        <v>3.4203534224621412E-2</v>
      </c>
      <c r="H21" s="1"/>
      <c r="I21" s="2"/>
      <c r="J21" s="20" t="s">
        <v>4</v>
      </c>
      <c r="K21" s="54">
        <v>0.28000000000000003</v>
      </c>
      <c r="L21" s="17">
        <f>K21/K20-1</f>
        <v>7.6923076923077094E-2</v>
      </c>
      <c r="M21" s="15">
        <f t="shared" ref="M21:M26" si="9">K21/N21</f>
        <v>0.83582089552238814</v>
      </c>
      <c r="N21" s="55">
        <v>0.33500000000000002</v>
      </c>
      <c r="O21" s="18">
        <f>N21/N20-1</f>
        <v>3.0769230769230882E-2</v>
      </c>
      <c r="P21" s="2"/>
      <c r="Q21" s="3"/>
      <c r="R21" s="20" t="s">
        <v>3</v>
      </c>
      <c r="S21" s="56">
        <f>S9-273.15</f>
        <v>-20.149999999999977</v>
      </c>
      <c r="T21" s="57">
        <v>0.7</v>
      </c>
      <c r="U21" s="56">
        <f>U9-273.15</f>
        <v>99.850000000000023</v>
      </c>
      <c r="V21" s="57">
        <v>1.1759999999999999</v>
      </c>
      <c r="W21" s="56">
        <f>W9-273.15</f>
        <v>399.85</v>
      </c>
      <c r="X21" s="57">
        <v>0.7</v>
      </c>
      <c r="Y21" s="3"/>
      <c r="Z21" s="4"/>
      <c r="AA21" s="4"/>
      <c r="AB21" s="4"/>
      <c r="AC21" s="4"/>
      <c r="AD21" s="39">
        <v>1</v>
      </c>
      <c r="AE21" s="39">
        <v>2</v>
      </c>
      <c r="AF21" s="39">
        <v>3</v>
      </c>
      <c r="AG21" s="39">
        <v>4</v>
      </c>
      <c r="AH21" s="39">
        <v>5</v>
      </c>
      <c r="AI21" s="39">
        <v>6</v>
      </c>
      <c r="AJ21" s="39">
        <v>7</v>
      </c>
      <c r="AK21" s="39">
        <v>8</v>
      </c>
      <c r="AL21" s="39">
        <v>9</v>
      </c>
      <c r="AM21" s="39">
        <v>10</v>
      </c>
      <c r="AN21" s="39">
        <v>11</v>
      </c>
      <c r="AO21" s="39">
        <v>12</v>
      </c>
      <c r="AP21" s="39">
        <v>13</v>
      </c>
      <c r="AQ21" s="39">
        <v>14</v>
      </c>
      <c r="AR21" s="39">
        <v>15</v>
      </c>
      <c r="AS21" s="39">
        <v>16</v>
      </c>
      <c r="AT21" s="39">
        <v>17</v>
      </c>
      <c r="AU21" s="39">
        <v>18</v>
      </c>
      <c r="AV21" s="39">
        <v>19</v>
      </c>
      <c r="AW21" s="39">
        <v>20</v>
      </c>
      <c r="AX21" s="39">
        <v>21</v>
      </c>
      <c r="AY21" s="39">
        <v>22</v>
      </c>
      <c r="AZ21" s="39">
        <v>23</v>
      </c>
      <c r="BA21" s="39">
        <v>24</v>
      </c>
      <c r="BB21" s="39">
        <v>25</v>
      </c>
      <c r="BC21" s="39">
        <v>26</v>
      </c>
      <c r="BD21" s="39">
        <v>27</v>
      </c>
      <c r="BE21" s="39">
        <v>28</v>
      </c>
      <c r="BF21" s="39">
        <v>29</v>
      </c>
      <c r="BG21" s="39">
        <v>30</v>
      </c>
      <c r="BH21" s="39">
        <v>31</v>
      </c>
      <c r="BI21" s="39">
        <v>32</v>
      </c>
      <c r="BJ21" s="4"/>
      <c r="BK21" s="4"/>
      <c r="BL21" s="4"/>
      <c r="BM21" s="4"/>
      <c r="BN21" s="4"/>
      <c r="BO21" s="4"/>
      <c r="BP21" s="4"/>
      <c r="BQ21" s="4"/>
      <c r="BR21" s="4"/>
      <c r="BS21" s="4"/>
      <c r="BT21" s="4"/>
      <c r="BU21" s="4"/>
      <c r="BV21" s="4"/>
      <c r="BW21" s="4"/>
      <c r="BX21" s="4"/>
      <c r="BY21" s="4"/>
      <c r="BZ21" s="4"/>
      <c r="CA21" s="4"/>
      <c r="CB21" s="4"/>
    </row>
    <row r="22" spans="1:80" x14ac:dyDescent="0.25">
      <c r="A22" s="1"/>
      <c r="B22" s="20" t="s">
        <v>5</v>
      </c>
      <c r="C22" s="52">
        <v>2.4413</v>
      </c>
      <c r="D22" s="17">
        <f>C22/C21-1</f>
        <v>3.4230036009319953E-2</v>
      </c>
      <c r="E22" s="15">
        <f t="shared" si="8"/>
        <v>0.96265772870662458</v>
      </c>
      <c r="F22" s="53">
        <v>2.536</v>
      </c>
      <c r="G22" s="18">
        <f t="shared" ref="G22:G24" si="10">F22/F21-1</f>
        <v>3.4173395318489508E-2</v>
      </c>
      <c r="H22" s="1"/>
      <c r="I22" s="2"/>
      <c r="J22" s="20" t="s">
        <v>5</v>
      </c>
      <c r="K22" s="54">
        <v>0.3</v>
      </c>
      <c r="L22" s="17">
        <f t="shared" ref="L22:L24" si="11">K22/K21-1</f>
        <v>7.1428571428571397E-2</v>
      </c>
      <c r="M22" s="15">
        <f t="shared" si="9"/>
        <v>0.86956521739130443</v>
      </c>
      <c r="N22" s="55">
        <v>0.34499999999999997</v>
      </c>
      <c r="O22" s="18">
        <f t="shared" ref="O22:O24" si="12">N22/N21-1</f>
        <v>2.9850746268656581E-2</v>
      </c>
      <c r="P22" s="2"/>
      <c r="Q22" s="3"/>
      <c r="R22" s="20" t="s">
        <v>4</v>
      </c>
      <c r="S22" s="56">
        <f t="shared" ref="S22:U27" si="13">S10-273.15</f>
        <v>-22.149999999999977</v>
      </c>
      <c r="T22" s="57">
        <v>0.7</v>
      </c>
      <c r="U22" s="56">
        <f t="shared" si="13"/>
        <v>97.850000000000023</v>
      </c>
      <c r="V22" s="57">
        <v>1.1759999999999999</v>
      </c>
      <c r="W22" s="56">
        <f t="shared" ref="W22:W27" si="14">W10-273.15</f>
        <v>397.85</v>
      </c>
      <c r="X22" s="57">
        <v>0.7</v>
      </c>
      <c r="Y22" s="3"/>
      <c r="Z22" s="4"/>
      <c r="AA22" s="16" t="s">
        <v>10</v>
      </c>
      <c r="AB22" s="132" t="s">
        <v>26</v>
      </c>
      <c r="AC22" s="134"/>
      <c r="AD22" s="57">
        <v>1</v>
      </c>
      <c r="AE22" s="57">
        <v>0.999</v>
      </c>
      <c r="AF22" s="57">
        <v>0.998</v>
      </c>
      <c r="AG22" s="57">
        <v>0.997</v>
      </c>
      <c r="AH22" s="57">
        <v>0.996</v>
      </c>
      <c r="AI22" s="57">
        <v>0.995</v>
      </c>
      <c r="AJ22" s="57">
        <v>0.99299999999999999</v>
      </c>
      <c r="AK22" s="57">
        <v>0.99099999999999999</v>
      </c>
      <c r="AL22" s="57">
        <v>0.98799999999999999</v>
      </c>
      <c r="AM22" s="57">
        <v>0.98599999999999999</v>
      </c>
      <c r="AN22" s="57">
        <v>0.98399999999999999</v>
      </c>
      <c r="AO22" s="57">
        <v>0.98199999999999998</v>
      </c>
      <c r="AP22" s="57">
        <v>0.98</v>
      </c>
      <c r="AQ22" s="57">
        <v>0.97799999999999998</v>
      </c>
      <c r="AR22" s="57">
        <v>0.97599999999999998</v>
      </c>
      <c r="AS22" s="57">
        <v>0.97399999999999998</v>
      </c>
      <c r="AT22" s="57">
        <v>0.97299999999999998</v>
      </c>
      <c r="AU22" s="57">
        <v>0.97199999999999998</v>
      </c>
      <c r="AV22" s="57">
        <v>0.97099999999999997</v>
      </c>
      <c r="AW22" s="57">
        <v>0.97</v>
      </c>
      <c r="AX22" s="57">
        <v>0.96899999999999997</v>
      </c>
      <c r="AY22" s="57">
        <v>0.96799999999999997</v>
      </c>
      <c r="AZ22" s="57">
        <v>0.96699999999999997</v>
      </c>
      <c r="BA22" s="57">
        <v>0.96599999999999997</v>
      </c>
      <c r="BB22" s="57">
        <v>0.96399999999999997</v>
      </c>
      <c r="BC22" s="57">
        <v>0.96</v>
      </c>
      <c r="BD22" s="57">
        <v>0.95499999999999996</v>
      </c>
      <c r="BE22" s="57">
        <v>0.95</v>
      </c>
      <c r="BF22" s="57">
        <v>0.94</v>
      </c>
      <c r="BG22" s="57">
        <v>0.93</v>
      </c>
      <c r="BH22" s="57">
        <v>0.92</v>
      </c>
      <c r="BI22" s="57">
        <v>0.91</v>
      </c>
      <c r="BJ22" s="4"/>
      <c r="BK22" s="4"/>
      <c r="BL22" s="4"/>
      <c r="BM22" s="4"/>
      <c r="BN22" s="4"/>
      <c r="BO22" s="4"/>
      <c r="BP22" s="4"/>
      <c r="BQ22" s="4"/>
      <c r="BR22" s="4"/>
      <c r="BS22" s="4"/>
      <c r="BT22" s="4"/>
      <c r="BU22" s="4"/>
      <c r="BV22" s="4"/>
      <c r="BW22" s="4"/>
      <c r="BX22" s="4"/>
      <c r="BY22" s="4"/>
      <c r="BZ22" s="4"/>
      <c r="CA22" s="4"/>
      <c r="CB22" s="4"/>
    </row>
    <row r="23" spans="1:80" x14ac:dyDescent="0.25">
      <c r="A23" s="1"/>
      <c r="B23" s="20" t="s">
        <v>6</v>
      </c>
      <c r="C23" s="52">
        <v>2.5247999999999999</v>
      </c>
      <c r="D23" s="17">
        <f>C23/C22-1</f>
        <v>3.4203088518412361E-2</v>
      </c>
      <c r="E23" s="15">
        <f t="shared" si="8"/>
        <v>0.96263535153271318</v>
      </c>
      <c r="F23" s="53">
        <v>2.6227999999999998</v>
      </c>
      <c r="G23" s="18">
        <f t="shared" si="10"/>
        <v>3.4227129337539353E-2</v>
      </c>
      <c r="H23" s="1"/>
      <c r="I23" s="2"/>
      <c r="J23" s="20" t="s">
        <v>6</v>
      </c>
      <c r="K23" s="54">
        <v>0.32</v>
      </c>
      <c r="L23" s="17">
        <f t="shared" si="11"/>
        <v>6.6666666666666652E-2</v>
      </c>
      <c r="M23" s="15">
        <f t="shared" si="9"/>
        <v>0.90140845070422537</v>
      </c>
      <c r="N23" s="55">
        <v>0.35499999999999998</v>
      </c>
      <c r="O23" s="18">
        <f t="shared" si="12"/>
        <v>2.898550724637694E-2</v>
      </c>
      <c r="P23" s="2"/>
      <c r="Q23" s="3"/>
      <c r="R23" s="20" t="s">
        <v>5</v>
      </c>
      <c r="S23" s="56">
        <f t="shared" si="13"/>
        <v>-24.149999999999977</v>
      </c>
      <c r="T23" s="57">
        <v>0.7</v>
      </c>
      <c r="U23" s="56">
        <f t="shared" si="13"/>
        <v>95.850000000000023</v>
      </c>
      <c r="V23" s="57">
        <v>1.1759999999999999</v>
      </c>
      <c r="W23" s="56">
        <f t="shared" si="14"/>
        <v>395.85</v>
      </c>
      <c r="X23" s="57">
        <v>0.7</v>
      </c>
      <c r="Y23" s="3"/>
      <c r="Z23" s="4"/>
      <c r="AA23" s="19" t="s">
        <v>11</v>
      </c>
      <c r="AB23" s="132" t="s">
        <v>26</v>
      </c>
      <c r="AC23" s="134"/>
      <c r="AD23" s="57">
        <v>1</v>
      </c>
      <c r="AE23" s="57">
        <v>0.999</v>
      </c>
      <c r="AF23" s="57">
        <v>0.998</v>
      </c>
      <c r="AG23" s="57">
        <v>0.997</v>
      </c>
      <c r="AH23" s="57">
        <v>0.996</v>
      </c>
      <c r="AI23" s="57">
        <v>0.995</v>
      </c>
      <c r="AJ23" s="57">
        <v>0.99299999999999999</v>
      </c>
      <c r="AK23" s="57">
        <v>0.99099999999999999</v>
      </c>
      <c r="AL23" s="57">
        <v>0.98799999999999999</v>
      </c>
      <c r="AM23" s="57">
        <v>0.98599999999999999</v>
      </c>
      <c r="AN23" s="57">
        <v>0.98399999999999999</v>
      </c>
      <c r="AO23" s="57">
        <v>0.98199999999999998</v>
      </c>
      <c r="AP23" s="57">
        <v>0.98</v>
      </c>
      <c r="AQ23" s="57">
        <v>0.97799999999999998</v>
      </c>
      <c r="AR23" s="57">
        <v>0.97599999999999998</v>
      </c>
      <c r="AS23" s="57">
        <v>0.97399999999999998</v>
      </c>
      <c r="AT23" s="57">
        <v>0.97299999999999998</v>
      </c>
      <c r="AU23" s="57">
        <v>0.97199999999999998</v>
      </c>
      <c r="AV23" s="57">
        <v>0.97099999999999997</v>
      </c>
      <c r="AW23" s="57">
        <v>0.97</v>
      </c>
      <c r="AX23" s="57">
        <v>0.96899999999999997</v>
      </c>
      <c r="AY23" s="57">
        <v>0.96799999999999997</v>
      </c>
      <c r="AZ23" s="57">
        <v>0.96699999999999997</v>
      </c>
      <c r="BA23" s="57">
        <v>0.96599999999999997</v>
      </c>
      <c r="BB23" s="57">
        <v>0.96399999999999997</v>
      </c>
      <c r="BC23" s="57">
        <v>0.96</v>
      </c>
      <c r="BD23" s="57">
        <v>0.95499999999999996</v>
      </c>
      <c r="BE23" s="57">
        <v>0.95</v>
      </c>
      <c r="BF23" s="57">
        <v>0.94</v>
      </c>
      <c r="BG23" s="57">
        <v>0.93</v>
      </c>
      <c r="BH23" s="57">
        <v>0.92</v>
      </c>
      <c r="BI23" s="57">
        <v>0.91</v>
      </c>
      <c r="BJ23" s="4"/>
      <c r="BK23" s="4"/>
      <c r="BL23" s="4"/>
      <c r="BM23" s="4"/>
      <c r="BN23" s="4"/>
      <c r="BO23" s="4"/>
      <c r="BP23" s="4"/>
      <c r="BQ23" s="4"/>
      <c r="BR23" s="4"/>
      <c r="BS23" s="4"/>
      <c r="BT23" s="4"/>
      <c r="BU23" s="4"/>
      <c r="BV23" s="4"/>
      <c r="BW23" s="4"/>
      <c r="BX23" s="4"/>
      <c r="BY23" s="4"/>
      <c r="BZ23" s="4"/>
      <c r="CA23" s="4"/>
      <c r="CB23" s="4"/>
    </row>
    <row r="24" spans="1:80" x14ac:dyDescent="0.25">
      <c r="A24" s="1"/>
      <c r="B24" s="20" t="s">
        <v>7</v>
      </c>
      <c r="C24" s="52">
        <v>2.6111</v>
      </c>
      <c r="D24" s="17">
        <f>C24/C23-1</f>
        <v>3.4180925221799718E-2</v>
      </c>
      <c r="E24" s="15">
        <f t="shared" si="8"/>
        <v>0.96261751152073738</v>
      </c>
      <c r="F24" s="53">
        <v>2.7124999999999999</v>
      </c>
      <c r="G24" s="18">
        <f t="shared" si="10"/>
        <v>3.4200091505261598E-2</v>
      </c>
      <c r="H24" s="1"/>
      <c r="I24" s="2"/>
      <c r="J24" s="20" t="s">
        <v>7</v>
      </c>
      <c r="K24" s="54">
        <v>0.34</v>
      </c>
      <c r="L24" s="17">
        <f t="shared" si="11"/>
        <v>6.25E-2</v>
      </c>
      <c r="M24" s="15">
        <f t="shared" si="9"/>
        <v>0.93150684931506855</v>
      </c>
      <c r="N24" s="55">
        <v>0.36499999999999999</v>
      </c>
      <c r="O24" s="18">
        <f t="shared" si="12"/>
        <v>2.8169014084507005E-2</v>
      </c>
      <c r="P24" s="2"/>
      <c r="Q24" s="3"/>
      <c r="R24" s="20" t="s">
        <v>6</v>
      </c>
      <c r="S24" s="56">
        <f t="shared" si="13"/>
        <v>-26.149999999999977</v>
      </c>
      <c r="T24" s="57">
        <v>0.7</v>
      </c>
      <c r="U24" s="56">
        <f t="shared" si="13"/>
        <v>93.850000000000023</v>
      </c>
      <c r="V24" s="57">
        <v>1.1759999999999999</v>
      </c>
      <c r="W24" s="56">
        <f t="shared" si="14"/>
        <v>393.85</v>
      </c>
      <c r="X24" s="57">
        <v>0.7</v>
      </c>
      <c r="Y24" s="3"/>
      <c r="Z24" s="4"/>
      <c r="AA24" s="135" t="s">
        <v>49</v>
      </c>
      <c r="AB24" s="135"/>
      <c r="AC24" s="135"/>
      <c r="AD24" s="21">
        <f>AD22-AD23</f>
        <v>0</v>
      </c>
      <c r="AE24" s="21">
        <f t="shared" ref="AE24:BI24" si="15">AE22-AE23</f>
        <v>0</v>
      </c>
      <c r="AF24" s="21">
        <f t="shared" si="15"/>
        <v>0</v>
      </c>
      <c r="AG24" s="21">
        <f t="shared" si="15"/>
        <v>0</v>
      </c>
      <c r="AH24" s="21">
        <f t="shared" si="15"/>
        <v>0</v>
      </c>
      <c r="AI24" s="21">
        <f t="shared" si="15"/>
        <v>0</v>
      </c>
      <c r="AJ24" s="21">
        <f t="shared" si="15"/>
        <v>0</v>
      </c>
      <c r="AK24" s="21">
        <f t="shared" si="15"/>
        <v>0</v>
      </c>
      <c r="AL24" s="21">
        <f t="shared" si="15"/>
        <v>0</v>
      </c>
      <c r="AM24" s="21">
        <f t="shared" si="15"/>
        <v>0</v>
      </c>
      <c r="AN24" s="21">
        <f t="shared" si="15"/>
        <v>0</v>
      </c>
      <c r="AO24" s="21">
        <f t="shared" si="15"/>
        <v>0</v>
      </c>
      <c r="AP24" s="21">
        <f t="shared" si="15"/>
        <v>0</v>
      </c>
      <c r="AQ24" s="21">
        <f t="shared" si="15"/>
        <v>0</v>
      </c>
      <c r="AR24" s="21">
        <f t="shared" si="15"/>
        <v>0</v>
      </c>
      <c r="AS24" s="21">
        <f t="shared" si="15"/>
        <v>0</v>
      </c>
      <c r="AT24" s="21">
        <f t="shared" si="15"/>
        <v>0</v>
      </c>
      <c r="AU24" s="21">
        <f t="shared" si="15"/>
        <v>0</v>
      </c>
      <c r="AV24" s="21">
        <f t="shared" si="15"/>
        <v>0</v>
      </c>
      <c r="AW24" s="21">
        <f t="shared" si="15"/>
        <v>0</v>
      </c>
      <c r="AX24" s="21">
        <f t="shared" si="15"/>
        <v>0</v>
      </c>
      <c r="AY24" s="21">
        <f t="shared" si="15"/>
        <v>0</v>
      </c>
      <c r="AZ24" s="21">
        <f t="shared" si="15"/>
        <v>0</v>
      </c>
      <c r="BA24" s="21">
        <f t="shared" si="15"/>
        <v>0</v>
      </c>
      <c r="BB24" s="21">
        <f t="shared" si="15"/>
        <v>0</v>
      </c>
      <c r="BC24" s="21">
        <f t="shared" si="15"/>
        <v>0</v>
      </c>
      <c r="BD24" s="21">
        <f t="shared" si="15"/>
        <v>0</v>
      </c>
      <c r="BE24" s="21">
        <f t="shared" si="15"/>
        <v>0</v>
      </c>
      <c r="BF24" s="21">
        <f t="shared" si="15"/>
        <v>0</v>
      </c>
      <c r="BG24" s="21">
        <f t="shared" si="15"/>
        <v>0</v>
      </c>
      <c r="BH24" s="21">
        <f t="shared" si="15"/>
        <v>0</v>
      </c>
      <c r="BI24" s="21">
        <f t="shared" si="15"/>
        <v>0</v>
      </c>
      <c r="BJ24" s="4"/>
      <c r="BK24" s="4"/>
      <c r="BL24" s="4"/>
      <c r="BM24" s="4"/>
      <c r="BN24" s="4"/>
      <c r="BO24" s="4"/>
      <c r="BP24" s="4"/>
      <c r="BQ24" s="4"/>
      <c r="BR24" s="4"/>
      <c r="BS24" s="4"/>
      <c r="BT24" s="4"/>
      <c r="BU24" s="4"/>
      <c r="BV24" s="4"/>
      <c r="BW24" s="4"/>
      <c r="BX24" s="4"/>
      <c r="BY24" s="4"/>
      <c r="BZ24" s="4"/>
      <c r="CA24" s="4"/>
      <c r="CB24" s="4"/>
    </row>
    <row r="25" spans="1:80" x14ac:dyDescent="0.25">
      <c r="A25" s="1"/>
      <c r="B25" s="31" t="s">
        <v>9</v>
      </c>
      <c r="C25" s="52">
        <v>2.1779999999999999</v>
      </c>
      <c r="D25" s="17">
        <f>C25/C20-1</f>
        <v>-4.5783132530120563E-2</v>
      </c>
      <c r="E25" s="15">
        <f t="shared" si="8"/>
        <v>0.96265193370165736</v>
      </c>
      <c r="F25" s="53">
        <v>2.2625000000000002</v>
      </c>
      <c r="G25" s="18">
        <f>F25/F20-1</f>
        <v>-4.5801526717557217E-2</v>
      </c>
      <c r="H25" s="1"/>
      <c r="I25" s="2"/>
      <c r="J25" s="31" t="s">
        <v>9</v>
      </c>
      <c r="K25" s="54">
        <v>0.36</v>
      </c>
      <c r="L25" s="17">
        <f>K25/K20-1</f>
        <v>0.38461538461538458</v>
      </c>
      <c r="M25" s="15">
        <f t="shared" si="9"/>
        <v>0.89999999999999991</v>
      </c>
      <c r="N25" s="55">
        <v>0.4</v>
      </c>
      <c r="O25" s="18">
        <f>N25/N20-1</f>
        <v>0.23076923076923084</v>
      </c>
      <c r="P25" s="2"/>
      <c r="Q25" s="3"/>
      <c r="R25" s="20" t="s">
        <v>7</v>
      </c>
      <c r="S25" s="56">
        <f t="shared" si="13"/>
        <v>-28.149999999999977</v>
      </c>
      <c r="T25" s="57">
        <v>0.7</v>
      </c>
      <c r="U25" s="56">
        <f t="shared" si="13"/>
        <v>91.850000000000023</v>
      </c>
      <c r="V25" s="57">
        <v>1.1759999999999999</v>
      </c>
      <c r="W25" s="56">
        <f t="shared" si="14"/>
        <v>391.85</v>
      </c>
      <c r="X25" s="57">
        <v>0.7</v>
      </c>
      <c r="Y25" s="3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  <c r="AV25" s="4"/>
      <c r="AW25" s="4"/>
      <c r="AX25" s="4"/>
      <c r="AY25" s="4"/>
      <c r="AZ25" s="4"/>
      <c r="BA25" s="4"/>
      <c r="BB25" s="4"/>
      <c r="BC25" s="4"/>
      <c r="BD25" s="4"/>
      <c r="BE25" s="4"/>
      <c r="BF25" s="4"/>
      <c r="BG25" s="4"/>
      <c r="BH25" s="4"/>
      <c r="BI25" s="4"/>
      <c r="BJ25" s="4"/>
      <c r="BK25" s="4"/>
      <c r="BL25" s="4"/>
      <c r="BM25" s="4"/>
      <c r="BN25" s="4"/>
      <c r="BO25" s="4"/>
      <c r="BP25" s="4"/>
      <c r="BQ25" s="4"/>
      <c r="BR25" s="4"/>
      <c r="BS25" s="4"/>
      <c r="BT25" s="4"/>
      <c r="BU25" s="4"/>
      <c r="BV25" s="4"/>
      <c r="BW25" s="4"/>
      <c r="BX25" s="4"/>
      <c r="BY25" s="4"/>
      <c r="BZ25" s="4"/>
      <c r="CA25" s="4"/>
      <c r="CB25" s="4"/>
    </row>
    <row r="26" spans="1:80" x14ac:dyDescent="0.25">
      <c r="A26" s="1"/>
      <c r="B26" s="33" t="s">
        <v>8</v>
      </c>
      <c r="C26" s="52">
        <v>2.1124999999999998</v>
      </c>
      <c r="D26" s="17">
        <f>C26/C25-1</f>
        <v>-3.0073461891643727E-2</v>
      </c>
      <c r="E26" s="15">
        <f t="shared" si="8"/>
        <v>0.9626338573706994</v>
      </c>
      <c r="F26" s="53">
        <v>2.1945000000000001</v>
      </c>
      <c r="G26" s="18">
        <f t="shared" ref="G26" si="16">F26/F25-1</f>
        <v>-3.0055248618784502E-2</v>
      </c>
      <c r="H26" s="1"/>
      <c r="I26" s="2"/>
      <c r="J26" s="33" t="s">
        <v>8</v>
      </c>
      <c r="K26" s="54">
        <v>0.38</v>
      </c>
      <c r="L26" s="17">
        <f t="shared" ref="L26" si="17">K26/K25-1</f>
        <v>5.555555555555558E-2</v>
      </c>
      <c r="M26" s="15">
        <f t="shared" si="9"/>
        <v>0.84444444444444444</v>
      </c>
      <c r="N26" s="55">
        <v>0.45</v>
      </c>
      <c r="O26" s="18">
        <f t="shared" ref="O26" si="18">N26/N25-1</f>
        <v>0.125</v>
      </c>
      <c r="P26" s="2"/>
      <c r="Q26" s="3"/>
      <c r="R26" s="31" t="s">
        <v>9</v>
      </c>
      <c r="S26" s="56">
        <f t="shared" si="13"/>
        <v>-52.149999999999977</v>
      </c>
      <c r="T26" s="57">
        <v>0.7</v>
      </c>
      <c r="U26" s="56">
        <f t="shared" si="13"/>
        <v>87.850000000000023</v>
      </c>
      <c r="V26" s="57">
        <v>1.1759999999999999</v>
      </c>
      <c r="W26" s="56">
        <f t="shared" si="14"/>
        <v>347.85</v>
      </c>
      <c r="X26" s="57">
        <v>0.7</v>
      </c>
      <c r="Y26" s="3"/>
      <c r="Z26" s="4"/>
      <c r="AA26" s="4"/>
      <c r="AB26" s="4"/>
      <c r="AC26" s="4"/>
      <c r="AD26" s="39">
        <v>1</v>
      </c>
      <c r="AE26" s="39">
        <v>2</v>
      </c>
      <c r="AF26" s="39">
        <v>3</v>
      </c>
      <c r="AG26" s="39">
        <v>4</v>
      </c>
      <c r="AH26" s="39">
        <v>5</v>
      </c>
      <c r="AI26" s="39">
        <v>6</v>
      </c>
      <c r="AJ26" s="39">
        <v>7</v>
      </c>
      <c r="AK26" s="39">
        <v>8</v>
      </c>
      <c r="AL26" s="39">
        <v>9</v>
      </c>
      <c r="AM26" s="39">
        <v>10</v>
      </c>
      <c r="AN26" s="39">
        <v>11</v>
      </c>
      <c r="AO26" s="39">
        <v>12</v>
      </c>
      <c r="AP26" s="39">
        <v>13</v>
      </c>
      <c r="AQ26" s="39">
        <v>14</v>
      </c>
      <c r="AR26" s="39">
        <v>15</v>
      </c>
      <c r="AS26" s="39">
        <v>16</v>
      </c>
      <c r="AT26" s="39">
        <v>17</v>
      </c>
      <c r="AU26" s="39">
        <v>18</v>
      </c>
      <c r="AV26" s="39">
        <v>19</v>
      </c>
      <c r="AW26" s="39">
        <v>20</v>
      </c>
      <c r="AX26" s="39">
        <v>21</v>
      </c>
      <c r="AY26" s="39">
        <v>22</v>
      </c>
      <c r="AZ26" s="39">
        <v>23</v>
      </c>
      <c r="BA26" s="39">
        <v>24</v>
      </c>
      <c r="BB26" s="39">
        <v>25</v>
      </c>
      <c r="BC26" s="39">
        <v>26</v>
      </c>
      <c r="BD26" s="39">
        <v>27</v>
      </c>
      <c r="BE26" s="39">
        <v>28</v>
      </c>
      <c r="BF26" s="39">
        <v>29</v>
      </c>
      <c r="BG26" s="39">
        <v>30</v>
      </c>
      <c r="BH26" s="39">
        <v>31</v>
      </c>
      <c r="BI26" s="39">
        <v>32</v>
      </c>
      <c r="BJ26" s="4"/>
      <c r="BK26" s="4"/>
      <c r="BL26" s="4"/>
      <c r="BM26" s="4"/>
      <c r="BN26" s="4"/>
      <c r="BO26" s="4"/>
      <c r="BP26" s="4"/>
      <c r="BQ26" s="4"/>
      <c r="BR26" s="4"/>
      <c r="BS26" s="4"/>
      <c r="BT26" s="4"/>
      <c r="BU26" s="4"/>
      <c r="BV26" s="4"/>
      <c r="BW26" s="4"/>
      <c r="BX26" s="4"/>
      <c r="BY26" s="4"/>
      <c r="BZ26" s="4"/>
      <c r="CA26" s="4"/>
      <c r="CB26" s="4"/>
    </row>
    <row r="27" spans="1:80" ht="15.75" thickBot="1" x14ac:dyDescent="0.3">
      <c r="A27" s="1"/>
      <c r="B27" s="1"/>
      <c r="C27" s="1"/>
      <c r="D27" s="1"/>
      <c r="E27" s="1"/>
      <c r="F27" s="1"/>
      <c r="G27" s="1"/>
      <c r="H27" s="1"/>
      <c r="I27" s="2"/>
      <c r="J27" s="2"/>
      <c r="K27" s="2"/>
      <c r="L27" s="2"/>
      <c r="M27" s="2"/>
      <c r="N27" s="2"/>
      <c r="O27" s="2"/>
      <c r="P27" s="2"/>
      <c r="Q27" s="3"/>
      <c r="R27" s="33" t="s">
        <v>8</v>
      </c>
      <c r="S27" s="56">
        <f t="shared" si="13"/>
        <v>-60.149999999999977</v>
      </c>
      <c r="T27" s="57">
        <v>0.7</v>
      </c>
      <c r="U27" s="56">
        <f t="shared" si="13"/>
        <v>79.850000000000023</v>
      </c>
      <c r="V27" s="57">
        <v>1.1759999999999999</v>
      </c>
      <c r="W27" s="56">
        <f t="shared" si="14"/>
        <v>339.85</v>
      </c>
      <c r="X27" s="57">
        <v>0.7</v>
      </c>
      <c r="Y27" s="3"/>
      <c r="Z27" s="4"/>
      <c r="AA27" s="16" t="s">
        <v>10</v>
      </c>
      <c r="AB27" s="136" t="s">
        <v>51</v>
      </c>
      <c r="AC27" s="137"/>
      <c r="AD27" s="57">
        <v>1</v>
      </c>
      <c r="AE27" s="57">
        <v>0.999</v>
      </c>
      <c r="AF27" s="57">
        <v>0.998</v>
      </c>
      <c r="AG27" s="57">
        <v>0.997</v>
      </c>
      <c r="AH27" s="57">
        <v>0.996</v>
      </c>
      <c r="AI27" s="57">
        <v>0.995</v>
      </c>
      <c r="AJ27" s="57">
        <v>0.99299999999999999</v>
      </c>
      <c r="AK27" s="57">
        <v>0.99099999999999999</v>
      </c>
      <c r="AL27" s="57">
        <v>0.98799999999999999</v>
      </c>
      <c r="AM27" s="57">
        <v>0.98599999999999999</v>
      </c>
      <c r="AN27" s="57">
        <v>0.98399999999999999</v>
      </c>
      <c r="AO27" s="57">
        <v>0.98199999999999998</v>
      </c>
      <c r="AP27" s="57">
        <v>0.98</v>
      </c>
      <c r="AQ27" s="57">
        <v>0.97799999999999998</v>
      </c>
      <c r="AR27" s="57">
        <v>0.97599999999999998</v>
      </c>
      <c r="AS27" s="57">
        <v>0.97399999999999998</v>
      </c>
      <c r="AT27" s="57">
        <v>0.97299999999999998</v>
      </c>
      <c r="AU27" s="57">
        <v>0.97199999999999998</v>
      </c>
      <c r="AV27" s="57">
        <v>0.97099999999999997</v>
      </c>
      <c r="AW27" s="57">
        <v>0.97</v>
      </c>
      <c r="AX27" s="57">
        <v>0.96899999999999997</v>
      </c>
      <c r="AY27" s="57">
        <v>0.96799999999999997</v>
      </c>
      <c r="AZ27" s="57">
        <v>0.96699999999999997</v>
      </c>
      <c r="BA27" s="57">
        <v>0.96599999999999997</v>
      </c>
      <c r="BB27" s="57">
        <v>0.96399999999999997</v>
      </c>
      <c r="BC27" s="57">
        <v>0.96</v>
      </c>
      <c r="BD27" s="57">
        <v>0.95499999999999996</v>
      </c>
      <c r="BE27" s="57">
        <v>0.95</v>
      </c>
      <c r="BF27" s="57">
        <v>0.94</v>
      </c>
      <c r="BG27" s="57">
        <v>0.93</v>
      </c>
      <c r="BH27" s="57">
        <v>0.92</v>
      </c>
      <c r="BI27" s="57">
        <v>0.91</v>
      </c>
      <c r="BJ27" s="4"/>
      <c r="BK27" s="4"/>
      <c r="BL27" s="4"/>
      <c r="BM27" s="4"/>
      <c r="BN27" s="4"/>
      <c r="BO27" s="4"/>
      <c r="BP27" s="4"/>
      <c r="BQ27" s="4"/>
      <c r="BR27" s="4"/>
      <c r="BS27" s="4"/>
      <c r="BT27" s="4"/>
      <c r="BU27" s="4"/>
      <c r="BV27" s="4"/>
      <c r="BW27" s="4"/>
      <c r="BX27" s="4"/>
      <c r="BY27" s="4"/>
      <c r="BZ27" s="4"/>
      <c r="CA27" s="4"/>
      <c r="CB27" s="4"/>
    </row>
    <row r="28" spans="1:80" ht="15.75" thickBot="1" x14ac:dyDescent="0.3">
      <c r="A28" s="1"/>
      <c r="B28" s="1"/>
      <c r="C28" s="1"/>
      <c r="D28" s="1"/>
      <c r="E28" s="1"/>
      <c r="F28" s="1"/>
      <c r="G28" s="1"/>
      <c r="H28" s="1"/>
      <c r="I28" s="2"/>
      <c r="J28" s="6" t="s">
        <v>21</v>
      </c>
      <c r="K28" s="126" t="s">
        <v>22</v>
      </c>
      <c r="L28" s="131"/>
      <c r="M28" s="131"/>
      <c r="N28" s="127"/>
      <c r="O28" s="2"/>
      <c r="P28" s="2"/>
      <c r="Q28" s="3"/>
      <c r="R28" s="3"/>
      <c r="S28" s="3"/>
      <c r="T28" s="3"/>
      <c r="U28" s="3"/>
      <c r="V28" s="3"/>
      <c r="W28" s="3"/>
      <c r="X28" s="3"/>
      <c r="Y28" s="3"/>
      <c r="Z28" s="4"/>
      <c r="AA28" s="19" t="s">
        <v>11</v>
      </c>
      <c r="AB28" s="136" t="s">
        <v>51</v>
      </c>
      <c r="AC28" s="137"/>
      <c r="AD28" s="57">
        <v>1</v>
      </c>
      <c r="AE28" s="57">
        <v>0.999</v>
      </c>
      <c r="AF28" s="57">
        <v>0.998</v>
      </c>
      <c r="AG28" s="57">
        <v>0.997</v>
      </c>
      <c r="AH28" s="57">
        <v>0.996</v>
      </c>
      <c r="AI28" s="57">
        <v>0.995</v>
      </c>
      <c r="AJ28" s="57">
        <v>0.99299999999999999</v>
      </c>
      <c r="AK28" s="57">
        <v>0.99099999999999999</v>
      </c>
      <c r="AL28" s="57">
        <v>0.98799999999999999</v>
      </c>
      <c r="AM28" s="57">
        <v>0.98599999999999999</v>
      </c>
      <c r="AN28" s="57">
        <v>0.98399999999999999</v>
      </c>
      <c r="AO28" s="57">
        <v>0.98199999999999998</v>
      </c>
      <c r="AP28" s="57">
        <v>0.98</v>
      </c>
      <c r="AQ28" s="57">
        <v>0.97799999999999998</v>
      </c>
      <c r="AR28" s="57">
        <v>0.97599999999999998</v>
      </c>
      <c r="AS28" s="57">
        <v>0.97399999999999998</v>
      </c>
      <c r="AT28" s="57">
        <v>0.97299999999999998</v>
      </c>
      <c r="AU28" s="57">
        <v>0.97199999999999998</v>
      </c>
      <c r="AV28" s="57">
        <v>0.97099999999999997</v>
      </c>
      <c r="AW28" s="57">
        <v>0.97</v>
      </c>
      <c r="AX28" s="57">
        <v>0.96899999999999997</v>
      </c>
      <c r="AY28" s="57">
        <v>0.96799999999999997</v>
      </c>
      <c r="AZ28" s="57">
        <v>0.96699999999999997</v>
      </c>
      <c r="BA28" s="57">
        <v>0.96599999999999997</v>
      </c>
      <c r="BB28" s="57">
        <v>0.96399999999999997</v>
      </c>
      <c r="BC28" s="57">
        <v>0.96</v>
      </c>
      <c r="BD28" s="57">
        <v>0.95499999999999996</v>
      </c>
      <c r="BE28" s="57">
        <v>0.95</v>
      </c>
      <c r="BF28" s="57">
        <v>0.94</v>
      </c>
      <c r="BG28" s="57">
        <v>0.93</v>
      </c>
      <c r="BH28" s="57">
        <v>0.92</v>
      </c>
      <c r="BI28" s="57">
        <v>0.91</v>
      </c>
      <c r="BJ28" s="4"/>
      <c r="BK28" s="4"/>
      <c r="BL28" s="4"/>
      <c r="BM28" s="4"/>
      <c r="BN28" s="4"/>
      <c r="BO28" s="4"/>
      <c r="BP28" s="4"/>
      <c r="BQ28" s="4"/>
      <c r="BR28" s="4"/>
      <c r="BS28" s="4"/>
      <c r="BT28" s="4"/>
      <c r="BU28" s="4"/>
      <c r="BV28" s="4"/>
      <c r="BW28" s="4"/>
      <c r="BX28" s="4"/>
      <c r="BY28" s="4"/>
      <c r="BZ28" s="4"/>
      <c r="CA28" s="4"/>
      <c r="CB28" s="4"/>
    </row>
    <row r="29" spans="1:80" ht="15.75" thickBot="1" x14ac:dyDescent="0.3">
      <c r="A29" s="1"/>
      <c r="B29" s="129" t="s">
        <v>15</v>
      </c>
      <c r="C29" s="138"/>
      <c r="D29" s="138"/>
      <c r="E29" s="130"/>
      <c r="F29" s="22">
        <f>AVERAGE(D10:D13,G10:G13,D21:D24,G21:G24)</f>
        <v>3.4199485377022443E-2</v>
      </c>
      <c r="G29" s="1"/>
      <c r="H29" s="1"/>
      <c r="I29" s="2"/>
      <c r="J29" s="2"/>
      <c r="K29" s="2"/>
      <c r="L29" s="2"/>
      <c r="M29" s="2"/>
      <c r="N29" s="2"/>
      <c r="O29" s="2"/>
      <c r="P29" s="2"/>
      <c r="Q29" s="3"/>
      <c r="R29" s="3"/>
      <c r="S29" s="3"/>
      <c r="T29" s="3"/>
      <c r="U29" s="3"/>
      <c r="V29" s="3"/>
      <c r="W29" s="3"/>
      <c r="X29" s="3"/>
      <c r="Y29" s="3"/>
      <c r="Z29" s="4"/>
      <c r="AA29" s="132" t="s">
        <v>49</v>
      </c>
      <c r="AB29" s="133"/>
      <c r="AC29" s="134"/>
      <c r="AD29" s="21">
        <f>AD27-AD28</f>
        <v>0</v>
      </c>
      <c r="AE29" s="21">
        <f t="shared" ref="AE29:BI29" si="19">AE27-AE28</f>
        <v>0</v>
      </c>
      <c r="AF29" s="21">
        <f t="shared" si="19"/>
        <v>0</v>
      </c>
      <c r="AG29" s="21">
        <f t="shared" si="19"/>
        <v>0</v>
      </c>
      <c r="AH29" s="21">
        <f t="shared" si="19"/>
        <v>0</v>
      </c>
      <c r="AI29" s="21">
        <f t="shared" si="19"/>
        <v>0</v>
      </c>
      <c r="AJ29" s="21">
        <f t="shared" si="19"/>
        <v>0</v>
      </c>
      <c r="AK29" s="21">
        <f t="shared" si="19"/>
        <v>0</v>
      </c>
      <c r="AL29" s="21">
        <f t="shared" si="19"/>
        <v>0</v>
      </c>
      <c r="AM29" s="21">
        <f t="shared" si="19"/>
        <v>0</v>
      </c>
      <c r="AN29" s="21">
        <f t="shared" si="19"/>
        <v>0</v>
      </c>
      <c r="AO29" s="21">
        <f t="shared" si="19"/>
        <v>0</v>
      </c>
      <c r="AP29" s="21">
        <f t="shared" si="19"/>
        <v>0</v>
      </c>
      <c r="AQ29" s="21">
        <f t="shared" si="19"/>
        <v>0</v>
      </c>
      <c r="AR29" s="21">
        <f t="shared" si="19"/>
        <v>0</v>
      </c>
      <c r="AS29" s="21">
        <f t="shared" si="19"/>
        <v>0</v>
      </c>
      <c r="AT29" s="21">
        <f t="shared" si="19"/>
        <v>0</v>
      </c>
      <c r="AU29" s="21">
        <f t="shared" si="19"/>
        <v>0</v>
      </c>
      <c r="AV29" s="21">
        <f t="shared" si="19"/>
        <v>0</v>
      </c>
      <c r="AW29" s="21">
        <f t="shared" si="19"/>
        <v>0</v>
      </c>
      <c r="AX29" s="21">
        <f t="shared" si="19"/>
        <v>0</v>
      </c>
      <c r="AY29" s="21">
        <f t="shared" si="19"/>
        <v>0</v>
      </c>
      <c r="AZ29" s="21">
        <f t="shared" si="19"/>
        <v>0</v>
      </c>
      <c r="BA29" s="21">
        <f t="shared" si="19"/>
        <v>0</v>
      </c>
      <c r="BB29" s="21">
        <f t="shared" si="19"/>
        <v>0</v>
      </c>
      <c r="BC29" s="21">
        <f t="shared" si="19"/>
        <v>0</v>
      </c>
      <c r="BD29" s="21">
        <f t="shared" si="19"/>
        <v>0</v>
      </c>
      <c r="BE29" s="21">
        <f t="shared" si="19"/>
        <v>0</v>
      </c>
      <c r="BF29" s="21">
        <f t="shared" si="19"/>
        <v>0</v>
      </c>
      <c r="BG29" s="21">
        <f t="shared" si="19"/>
        <v>0</v>
      </c>
      <c r="BH29" s="21">
        <f t="shared" si="19"/>
        <v>0</v>
      </c>
      <c r="BI29" s="21">
        <f t="shared" si="19"/>
        <v>0</v>
      </c>
      <c r="BJ29" s="4"/>
      <c r="BK29" s="4"/>
      <c r="BL29" s="4"/>
      <c r="BM29" s="4"/>
      <c r="BN29" s="4"/>
      <c r="BO29" s="4"/>
      <c r="BP29" s="4"/>
      <c r="BQ29" s="4"/>
      <c r="BR29" s="4"/>
      <c r="BS29" s="4"/>
      <c r="BT29" s="4"/>
      <c r="BU29" s="4"/>
      <c r="BV29" s="4"/>
      <c r="BW29" s="4"/>
      <c r="BX29" s="4"/>
      <c r="BY29" s="4"/>
      <c r="BZ29" s="4"/>
      <c r="CA29" s="4"/>
      <c r="CB29" s="4"/>
    </row>
    <row r="30" spans="1:80" ht="15.75" thickBot="1" x14ac:dyDescent="0.3">
      <c r="A30" s="1"/>
      <c r="B30" s="129" t="s">
        <v>17</v>
      </c>
      <c r="C30" s="138"/>
      <c r="D30" s="138"/>
      <c r="E30" s="130"/>
      <c r="F30" s="22">
        <f>AVERAGE(D14,G14,D25,G25)</f>
        <v>-4.5795858267744433E-2</v>
      </c>
      <c r="G30" s="1"/>
      <c r="H30" s="1"/>
      <c r="I30" s="2"/>
      <c r="J30" s="2"/>
      <c r="K30" s="7" t="s">
        <v>10</v>
      </c>
      <c r="L30" s="2"/>
      <c r="M30" s="8" t="s">
        <v>13</v>
      </c>
      <c r="N30" s="9" t="s">
        <v>11</v>
      </c>
      <c r="O30" s="2"/>
      <c r="P30" s="2"/>
      <c r="Q30" s="3"/>
      <c r="R30" s="3"/>
      <c r="S30" s="3"/>
      <c r="T30" s="3"/>
      <c r="U30" s="3"/>
      <c r="V30" s="3"/>
      <c r="W30" s="3"/>
      <c r="X30" s="3"/>
      <c r="Y30" s="3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4"/>
      <c r="AU30" s="4"/>
      <c r="AV30" s="4"/>
      <c r="AW30" s="4"/>
      <c r="AX30" s="4"/>
      <c r="AY30" s="4"/>
      <c r="AZ30" s="4"/>
      <c r="BA30" s="4"/>
      <c r="BB30" s="4"/>
      <c r="BC30" s="4"/>
      <c r="BD30" s="4"/>
      <c r="BE30" s="4"/>
      <c r="BF30" s="4"/>
      <c r="BG30" s="4"/>
      <c r="BH30" s="4"/>
      <c r="BI30" s="4"/>
      <c r="BJ30" s="4"/>
      <c r="BK30" s="4"/>
      <c r="BL30" s="4"/>
      <c r="BM30" s="4"/>
      <c r="BN30" s="4"/>
      <c r="BO30" s="4"/>
      <c r="BP30" s="4"/>
      <c r="BQ30" s="4"/>
      <c r="BR30" s="4"/>
      <c r="BS30" s="4"/>
      <c r="BT30" s="4"/>
      <c r="BU30" s="4"/>
      <c r="BV30" s="4"/>
      <c r="BW30" s="4"/>
      <c r="BX30" s="4"/>
      <c r="BY30" s="4"/>
      <c r="BZ30" s="4"/>
      <c r="CA30" s="4"/>
      <c r="CB30" s="4"/>
    </row>
    <row r="31" spans="1:80" ht="15.75" thickBot="1" x14ac:dyDescent="0.3">
      <c r="A31" s="1"/>
      <c r="B31" s="129" t="s">
        <v>16</v>
      </c>
      <c r="C31" s="138"/>
      <c r="D31" s="138"/>
      <c r="E31" s="130"/>
      <c r="F31" s="22">
        <f>AVERAGE(D15,G15,D26,G26)</f>
        <v>-3.0067689312568063E-2</v>
      </c>
      <c r="G31" s="1"/>
      <c r="H31" s="1"/>
      <c r="I31" s="2"/>
      <c r="J31" s="20" t="s">
        <v>3</v>
      </c>
      <c r="K31" s="54">
        <v>0.61299999999999999</v>
      </c>
      <c r="L31" s="6" t="s">
        <v>12</v>
      </c>
      <c r="M31" s="15">
        <f>K31/N31</f>
        <v>0.77398989898989889</v>
      </c>
      <c r="N31" s="55">
        <v>0.79200000000000004</v>
      </c>
      <c r="O31" s="39" t="s">
        <v>12</v>
      </c>
      <c r="P31" s="2"/>
      <c r="Q31" s="3"/>
      <c r="R31" s="3"/>
      <c r="S31" s="3"/>
      <c r="T31" s="3"/>
      <c r="U31" s="3"/>
      <c r="V31" s="3"/>
      <c r="W31" s="3"/>
      <c r="X31" s="3"/>
      <c r="Y31" s="3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4"/>
      <c r="AU31" s="4"/>
      <c r="AV31" s="4"/>
      <c r="AW31" s="4"/>
      <c r="AX31" s="4"/>
      <c r="AY31" s="4"/>
      <c r="AZ31" s="4"/>
      <c r="BA31" s="4"/>
      <c r="BB31" s="4"/>
      <c r="BC31" s="4"/>
      <c r="BD31" s="4"/>
      <c r="BE31" s="4"/>
      <c r="BF31" s="4"/>
      <c r="BG31" s="4"/>
      <c r="BH31" s="4"/>
      <c r="BI31" s="4"/>
      <c r="BJ31" s="4"/>
      <c r="BK31" s="4"/>
      <c r="BL31" s="4"/>
      <c r="BM31" s="4"/>
      <c r="BN31" s="4"/>
      <c r="BO31" s="4"/>
      <c r="BP31" s="4"/>
      <c r="BQ31" s="4"/>
      <c r="BR31" s="4"/>
      <c r="BS31" s="4"/>
      <c r="BT31" s="4"/>
      <c r="BU31" s="4"/>
      <c r="BV31" s="4"/>
      <c r="BW31" s="4"/>
      <c r="BX31" s="4"/>
      <c r="BY31" s="4"/>
      <c r="BZ31" s="4"/>
      <c r="CA31" s="4"/>
      <c r="CB31" s="4"/>
    </row>
    <row r="32" spans="1:80" x14ac:dyDescent="0.25">
      <c r="A32" s="1"/>
      <c r="B32" s="1"/>
      <c r="C32" s="1"/>
      <c r="D32" s="1"/>
      <c r="E32" s="1"/>
      <c r="F32" s="1"/>
      <c r="G32" s="1"/>
      <c r="H32" s="1"/>
      <c r="I32" s="2"/>
      <c r="J32" s="20" t="s">
        <v>4</v>
      </c>
      <c r="K32" s="54">
        <v>0.68</v>
      </c>
      <c r="L32" s="17">
        <f>K32/K31-1</f>
        <v>0.10929853181076687</v>
      </c>
      <c r="M32" s="15">
        <f t="shared" ref="M32:M37" si="20">K32/N32</f>
        <v>0.80952380952380965</v>
      </c>
      <c r="N32" s="55">
        <v>0.84</v>
      </c>
      <c r="O32" s="18">
        <f>N32/N31-1</f>
        <v>6.0606060606060552E-2</v>
      </c>
      <c r="P32" s="2"/>
      <c r="Q32" s="3"/>
      <c r="R32" s="3"/>
      <c r="S32" s="3"/>
      <c r="T32" s="3"/>
      <c r="U32" s="3"/>
      <c r="V32" s="3"/>
      <c r="W32" s="3"/>
      <c r="X32" s="3"/>
      <c r="Y32" s="3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  <c r="AO32" s="4"/>
      <c r="AP32" s="4"/>
      <c r="AQ32" s="4"/>
      <c r="AR32" s="4"/>
      <c r="AS32" s="4"/>
      <c r="AT32" s="4"/>
      <c r="AU32" s="4"/>
      <c r="AV32" s="4"/>
      <c r="AW32" s="4"/>
      <c r="AX32" s="4"/>
      <c r="AY32" s="4"/>
      <c r="AZ32" s="4"/>
      <c r="BA32" s="4"/>
      <c r="BB32" s="4"/>
      <c r="BC32" s="4"/>
      <c r="BD32" s="4"/>
      <c r="BE32" s="4"/>
      <c r="BF32" s="4"/>
      <c r="BG32" s="4"/>
      <c r="BH32" s="4"/>
      <c r="BI32" s="4"/>
      <c r="BJ32" s="4"/>
      <c r="BK32" s="4"/>
      <c r="BL32" s="4"/>
      <c r="BM32" s="4"/>
      <c r="BN32" s="4"/>
      <c r="BO32" s="4"/>
      <c r="BP32" s="4"/>
      <c r="BQ32" s="4"/>
      <c r="BR32" s="4"/>
      <c r="BS32" s="4"/>
      <c r="BT32" s="4"/>
      <c r="BU32" s="4"/>
      <c r="BV32" s="4"/>
      <c r="BW32" s="4"/>
      <c r="BX32" s="4"/>
      <c r="BY32" s="4"/>
      <c r="BZ32" s="4"/>
      <c r="CA32" s="4"/>
      <c r="CB32" s="4"/>
    </row>
    <row r="33" spans="1:51" x14ac:dyDescent="0.25">
      <c r="A33" s="1"/>
      <c r="B33" s="1"/>
      <c r="C33" s="1"/>
      <c r="D33" s="1"/>
      <c r="E33" s="1"/>
      <c r="F33" s="1"/>
      <c r="G33" s="1"/>
      <c r="H33" s="1"/>
      <c r="I33" s="2"/>
      <c r="J33" s="20" t="s">
        <v>5</v>
      </c>
      <c r="K33" s="54">
        <v>0.755</v>
      </c>
      <c r="L33" s="17">
        <f t="shared" ref="L33:L35" si="21">K33/K32-1</f>
        <v>0.11029411764705865</v>
      </c>
      <c r="M33" s="15">
        <f t="shared" si="20"/>
        <v>0.848314606741573</v>
      </c>
      <c r="N33" s="55">
        <v>0.89</v>
      </c>
      <c r="O33" s="18">
        <f t="shared" ref="O33:O35" si="22">N33/N32-1</f>
        <v>5.9523809523809534E-2</v>
      </c>
      <c r="P33" s="2"/>
      <c r="Q33" s="23"/>
      <c r="R33" s="23"/>
      <c r="S33" s="23"/>
      <c r="T33" s="23"/>
      <c r="U33" s="23"/>
      <c r="V33" s="23"/>
      <c r="W33" s="23"/>
      <c r="X33" s="23"/>
      <c r="Y33" s="23"/>
      <c r="Z33" s="24"/>
      <c r="AA33" s="24"/>
      <c r="AB33" s="24"/>
      <c r="AC33" s="24"/>
      <c r="AD33" s="24"/>
      <c r="AE33" s="24"/>
      <c r="AF33" s="24"/>
      <c r="AG33" s="24"/>
      <c r="AH33" s="24"/>
      <c r="AI33" s="24"/>
      <c r="AJ33" s="24"/>
      <c r="AK33" s="24"/>
      <c r="AL33" s="24"/>
      <c r="AM33" s="25"/>
      <c r="AN33" s="25"/>
      <c r="AO33" s="25"/>
      <c r="AP33" s="25"/>
      <c r="AQ33" s="25"/>
      <c r="AR33" s="25"/>
      <c r="AS33" s="25"/>
      <c r="AT33" s="25"/>
      <c r="AU33" s="25"/>
      <c r="AV33" s="25"/>
      <c r="AW33" s="25"/>
      <c r="AX33" s="25"/>
      <c r="AY33" s="25"/>
    </row>
    <row r="34" spans="1:51" ht="15.75" thickBot="1" x14ac:dyDescent="0.3">
      <c r="A34" s="25"/>
      <c r="B34" s="25"/>
      <c r="C34" s="25"/>
      <c r="D34" s="25"/>
      <c r="E34" s="25"/>
      <c r="F34" s="25"/>
      <c r="G34" s="25"/>
      <c r="H34" s="25"/>
      <c r="I34" s="2"/>
      <c r="J34" s="20" t="s">
        <v>6</v>
      </c>
      <c r="K34" s="54">
        <v>0.83799999999999997</v>
      </c>
      <c r="L34" s="17">
        <f t="shared" si="21"/>
        <v>0.10993377483443711</v>
      </c>
      <c r="M34" s="15">
        <f t="shared" si="20"/>
        <v>0.88865323435843058</v>
      </c>
      <c r="N34" s="55">
        <v>0.94299999999999995</v>
      </c>
      <c r="O34" s="18">
        <f t="shared" si="22"/>
        <v>5.9550561797752755E-2</v>
      </c>
      <c r="P34" s="2"/>
      <c r="Q34" s="23"/>
      <c r="R34" s="23"/>
      <c r="S34" s="23"/>
      <c r="T34" s="23"/>
      <c r="U34" s="23"/>
      <c r="V34" s="23"/>
      <c r="W34" s="23"/>
      <c r="X34" s="23"/>
      <c r="Y34" s="23"/>
      <c r="Z34" s="24"/>
      <c r="AA34" s="24"/>
      <c r="AB34" s="24"/>
      <c r="AC34" s="24"/>
      <c r="AD34" s="24"/>
      <c r="AE34" s="24"/>
      <c r="AF34" s="24"/>
      <c r="AG34" s="24"/>
      <c r="AH34" s="24"/>
      <c r="AI34" s="24"/>
      <c r="AJ34" s="24"/>
      <c r="AK34" s="24"/>
      <c r="AL34" s="24"/>
      <c r="AM34" s="25"/>
      <c r="AN34" s="25"/>
      <c r="AO34" s="25"/>
      <c r="AP34" s="25"/>
      <c r="AQ34" s="25"/>
      <c r="AR34" s="25"/>
      <c r="AS34" s="25"/>
      <c r="AT34" s="25"/>
      <c r="AU34" s="25"/>
      <c r="AV34" s="25"/>
      <c r="AW34" s="25"/>
      <c r="AX34" s="25"/>
      <c r="AY34" s="25"/>
    </row>
    <row r="35" spans="1:51" ht="15.75" thickBot="1" x14ac:dyDescent="0.3">
      <c r="A35" s="25"/>
      <c r="B35" s="129" t="s">
        <v>23</v>
      </c>
      <c r="C35" s="130"/>
      <c r="D35" s="25"/>
      <c r="E35" s="25"/>
      <c r="F35" s="25"/>
      <c r="G35" s="25"/>
      <c r="H35" s="25"/>
      <c r="I35" s="2"/>
      <c r="J35" s="20" t="s">
        <v>7</v>
      </c>
      <c r="K35" s="54">
        <v>0.93</v>
      </c>
      <c r="L35" s="17">
        <f t="shared" si="21"/>
        <v>0.10978520286396187</v>
      </c>
      <c r="M35" s="15">
        <f t="shared" si="20"/>
        <v>0.93</v>
      </c>
      <c r="N35" s="55">
        <v>1</v>
      </c>
      <c r="O35" s="18">
        <f t="shared" si="22"/>
        <v>6.0445387062566303E-2</v>
      </c>
      <c r="P35" s="2"/>
      <c r="Q35" s="23"/>
      <c r="R35" s="129" t="s">
        <v>42</v>
      </c>
      <c r="S35" s="130"/>
      <c r="T35" s="23"/>
      <c r="U35" s="132" t="s">
        <v>40</v>
      </c>
      <c r="V35" s="134"/>
      <c r="W35" s="23"/>
      <c r="X35" s="23"/>
      <c r="Y35" s="23"/>
      <c r="Z35" s="24"/>
      <c r="AA35" s="24"/>
      <c r="AB35" s="24"/>
      <c r="AC35" s="24"/>
      <c r="AD35" s="24"/>
      <c r="AE35" s="24"/>
      <c r="AF35" s="24"/>
      <c r="AG35" s="24"/>
      <c r="AH35" s="24"/>
      <c r="AI35" s="24"/>
      <c r="AJ35" s="24"/>
      <c r="AK35" s="24"/>
      <c r="AL35" s="24"/>
      <c r="AM35" s="25"/>
      <c r="AN35" s="129" t="s">
        <v>80</v>
      </c>
      <c r="AO35" s="130"/>
      <c r="AP35" s="25"/>
      <c r="AQ35" s="25"/>
      <c r="AR35" s="25"/>
      <c r="AS35" s="25"/>
      <c r="AT35" s="25"/>
      <c r="AU35" s="7" t="s">
        <v>10</v>
      </c>
      <c r="AV35" s="9" t="s">
        <v>11</v>
      </c>
      <c r="AW35" s="25"/>
      <c r="AX35" s="25"/>
      <c r="AY35" s="25"/>
    </row>
    <row r="36" spans="1:51" x14ac:dyDescent="0.25">
      <c r="A36" s="25"/>
      <c r="B36" s="25"/>
      <c r="C36" s="25"/>
      <c r="D36" s="25"/>
      <c r="E36" s="25"/>
      <c r="F36" s="25"/>
      <c r="G36" s="25"/>
      <c r="H36" s="25"/>
      <c r="I36" s="2"/>
      <c r="J36" s="31" t="s">
        <v>9</v>
      </c>
      <c r="K36" s="54">
        <v>1.1499999999999999</v>
      </c>
      <c r="L36" s="17">
        <f>K36/K31-1</f>
        <v>0.87601957585644352</v>
      </c>
      <c r="M36" s="15">
        <f t="shared" si="20"/>
        <v>0.85820895522388052</v>
      </c>
      <c r="N36" s="55">
        <v>1.34</v>
      </c>
      <c r="O36" s="18">
        <f>N36/N31-1</f>
        <v>0.69191919191919204</v>
      </c>
      <c r="P36" s="2"/>
      <c r="Q36" s="23"/>
      <c r="R36" s="23"/>
      <c r="S36" s="23"/>
      <c r="T36" s="23"/>
      <c r="U36" s="23"/>
      <c r="V36" s="23"/>
      <c r="W36" s="23"/>
      <c r="X36" s="23"/>
      <c r="Y36" s="23"/>
      <c r="Z36" s="24"/>
      <c r="AA36" s="24"/>
      <c r="AB36" s="24"/>
      <c r="AC36" s="24"/>
      <c r="AD36" s="24"/>
      <c r="AE36" s="24"/>
      <c r="AF36" s="24"/>
      <c r="AG36" s="24"/>
      <c r="AH36" s="24"/>
      <c r="AI36" s="24"/>
      <c r="AJ36" s="24"/>
      <c r="AK36" s="24"/>
      <c r="AL36" s="24"/>
      <c r="AM36" s="25"/>
      <c r="AN36" s="25"/>
      <c r="AO36" s="25"/>
      <c r="AP36" s="25"/>
      <c r="AQ36" s="25"/>
      <c r="AR36" s="25"/>
      <c r="AS36" s="135" t="s">
        <v>26</v>
      </c>
      <c r="AT36" s="135"/>
      <c r="AU36" s="67">
        <v>-0.1</v>
      </c>
      <c r="AV36" s="66">
        <v>-0.1</v>
      </c>
      <c r="AW36" s="25"/>
      <c r="AX36" s="25"/>
      <c r="AY36" s="25"/>
    </row>
    <row r="37" spans="1:51" ht="15.75" thickBot="1" x14ac:dyDescent="0.3">
      <c r="A37" s="25"/>
      <c r="B37" s="25"/>
      <c r="C37" s="25"/>
      <c r="D37" s="25"/>
      <c r="E37" s="25"/>
      <c r="F37" s="25"/>
      <c r="G37" s="25"/>
      <c r="H37" s="25"/>
      <c r="I37" s="2"/>
      <c r="J37" s="33" t="s">
        <v>8</v>
      </c>
      <c r="K37" s="54">
        <v>1.4</v>
      </c>
      <c r="L37" s="17">
        <f t="shared" ref="L37" si="23">K37/K36-1</f>
        <v>0.21739130434782616</v>
      </c>
      <c r="M37" s="15">
        <f t="shared" si="20"/>
        <v>0.82256169212690944</v>
      </c>
      <c r="N37" s="55">
        <v>1.702</v>
      </c>
      <c r="O37" s="18">
        <f t="shared" ref="O37" si="24">N37/N36-1</f>
        <v>0.27014925373134324</v>
      </c>
      <c r="P37" s="2"/>
      <c r="Q37" s="23"/>
      <c r="R37" s="23"/>
      <c r="S37" s="23"/>
      <c r="T37" s="23"/>
      <c r="U37" s="23"/>
      <c r="V37" s="23"/>
      <c r="W37" s="23"/>
      <c r="X37" s="23"/>
      <c r="Y37" s="23"/>
      <c r="Z37" s="24"/>
      <c r="AA37" s="24"/>
      <c r="AB37" s="24"/>
      <c r="AC37" s="24"/>
      <c r="AD37" s="24"/>
      <c r="AE37" s="24"/>
      <c r="AF37" s="24"/>
      <c r="AG37" s="24"/>
      <c r="AH37" s="24"/>
      <c r="AI37" s="24"/>
      <c r="AJ37" s="24"/>
      <c r="AK37" s="24"/>
      <c r="AL37" s="24"/>
      <c r="AM37" s="25"/>
      <c r="AN37" s="25"/>
      <c r="AO37" s="25"/>
      <c r="AP37" s="25"/>
      <c r="AQ37" s="25"/>
      <c r="AR37" s="25"/>
      <c r="AS37" s="140" t="s">
        <v>9</v>
      </c>
      <c r="AT37" s="140"/>
      <c r="AU37" s="67">
        <v>0.06</v>
      </c>
      <c r="AV37" s="66">
        <v>0.06</v>
      </c>
      <c r="AW37" s="25"/>
      <c r="AX37" s="25"/>
      <c r="AY37" s="25"/>
    </row>
    <row r="38" spans="1:51" ht="15.75" thickBot="1" x14ac:dyDescent="0.3">
      <c r="A38" s="25"/>
      <c r="B38" s="25"/>
      <c r="C38" s="6" t="s">
        <v>21</v>
      </c>
      <c r="D38" s="126" t="s">
        <v>24</v>
      </c>
      <c r="E38" s="127"/>
      <c r="F38" s="126" t="s">
        <v>25</v>
      </c>
      <c r="G38" s="127"/>
      <c r="H38" s="25"/>
      <c r="I38" s="2"/>
      <c r="J38" s="2"/>
      <c r="K38" s="2"/>
      <c r="L38" s="2"/>
      <c r="M38" s="2"/>
      <c r="N38" s="2"/>
      <c r="O38" s="2"/>
      <c r="P38" s="2"/>
      <c r="Q38" s="23"/>
      <c r="R38" s="6" t="s">
        <v>1</v>
      </c>
      <c r="S38" s="126" t="s">
        <v>43</v>
      </c>
      <c r="T38" s="131"/>
      <c r="U38" s="127"/>
      <c r="V38" s="23"/>
      <c r="W38" s="23"/>
      <c r="X38" s="23"/>
      <c r="Y38" s="23"/>
      <c r="Z38" s="24"/>
      <c r="AA38" s="24"/>
      <c r="AB38" s="24"/>
      <c r="AC38" s="24"/>
      <c r="AD38" s="24"/>
      <c r="AE38" s="24"/>
      <c r="AF38" s="24"/>
      <c r="AG38" s="24"/>
      <c r="AH38" s="24"/>
      <c r="AI38" s="24"/>
      <c r="AJ38" s="24"/>
      <c r="AK38" s="24"/>
      <c r="AL38" s="24"/>
      <c r="AM38" s="25"/>
      <c r="AN38" s="6" t="s">
        <v>1</v>
      </c>
      <c r="AO38" s="126" t="s">
        <v>81</v>
      </c>
      <c r="AP38" s="131"/>
      <c r="AQ38" s="127"/>
      <c r="AR38" s="25"/>
      <c r="AS38" s="141" t="s">
        <v>8</v>
      </c>
      <c r="AT38" s="141"/>
      <c r="AU38" s="67">
        <v>0.08</v>
      </c>
      <c r="AV38" s="66">
        <v>0.08</v>
      </c>
      <c r="AW38" s="25"/>
      <c r="AX38" s="25"/>
      <c r="AY38" s="25"/>
    </row>
    <row r="39" spans="1:51" x14ac:dyDescent="0.25">
      <c r="A39" s="25"/>
      <c r="B39" s="25"/>
      <c r="C39" s="25"/>
      <c r="D39" s="25"/>
      <c r="E39" s="25"/>
      <c r="F39" s="25"/>
      <c r="G39" s="25"/>
      <c r="H39" s="25"/>
      <c r="I39" s="2"/>
      <c r="J39" s="2"/>
      <c r="K39" s="2"/>
      <c r="L39" s="2"/>
      <c r="M39" s="2"/>
      <c r="N39" s="2"/>
      <c r="O39" s="2"/>
      <c r="P39" s="2"/>
      <c r="Q39" s="23"/>
      <c r="R39" s="23"/>
      <c r="S39" s="23"/>
      <c r="T39" s="23"/>
      <c r="U39" s="23"/>
      <c r="V39" s="23"/>
      <c r="W39" s="23"/>
      <c r="X39" s="23"/>
      <c r="Y39" s="23"/>
      <c r="Z39" s="24"/>
      <c r="AA39" s="24"/>
      <c r="AB39" s="24"/>
      <c r="AC39" s="24"/>
      <c r="AD39" s="24"/>
      <c r="AE39" s="24"/>
      <c r="AF39" s="24"/>
      <c r="AG39" s="24"/>
      <c r="AH39" s="24"/>
      <c r="AI39" s="24"/>
      <c r="AJ39" s="24"/>
      <c r="AK39" s="24"/>
      <c r="AL39" s="24"/>
      <c r="AM39" s="25"/>
      <c r="AN39" s="25"/>
      <c r="AO39" s="25"/>
      <c r="AP39" s="25"/>
      <c r="AQ39" s="25"/>
      <c r="AR39" s="25"/>
      <c r="AS39" s="25"/>
      <c r="AT39" s="25"/>
      <c r="AU39" s="25"/>
      <c r="AV39" s="25"/>
      <c r="AW39" s="25"/>
      <c r="AX39" s="25"/>
      <c r="AY39" s="25"/>
    </row>
    <row r="40" spans="1:51" x14ac:dyDescent="0.25">
      <c r="A40" s="25"/>
      <c r="B40" s="25"/>
      <c r="C40" s="26" t="s">
        <v>94</v>
      </c>
      <c r="D40" s="26" t="s">
        <v>95</v>
      </c>
      <c r="E40" s="27" t="s">
        <v>28</v>
      </c>
      <c r="F40" s="28" t="s">
        <v>29</v>
      </c>
      <c r="G40" s="29" t="s">
        <v>30</v>
      </c>
      <c r="H40" s="25"/>
      <c r="I40" s="24"/>
      <c r="J40" s="24"/>
      <c r="K40" s="24"/>
      <c r="L40" s="24"/>
      <c r="M40" s="24"/>
      <c r="N40" s="24"/>
      <c r="O40" s="24"/>
      <c r="P40" s="24"/>
      <c r="Q40" s="23"/>
      <c r="R40" s="23"/>
      <c r="S40" s="27" t="s">
        <v>44</v>
      </c>
      <c r="T40" s="30" t="s">
        <v>45</v>
      </c>
      <c r="U40" s="23"/>
      <c r="V40" s="27" t="s">
        <v>53</v>
      </c>
      <c r="W40" s="23"/>
      <c r="X40" s="23"/>
      <c r="Y40" s="23"/>
      <c r="Z40" s="24"/>
      <c r="AA40" s="24"/>
      <c r="AB40" s="24"/>
      <c r="AC40" s="24"/>
      <c r="AD40" s="24"/>
      <c r="AE40" s="24"/>
      <c r="AF40" s="24"/>
      <c r="AG40" s="24"/>
      <c r="AH40" s="24"/>
      <c r="AI40" s="24"/>
      <c r="AJ40" s="24"/>
      <c r="AK40" s="24"/>
      <c r="AL40" s="24"/>
      <c r="AM40" s="25"/>
      <c r="AN40" s="25"/>
      <c r="AO40" s="25"/>
      <c r="AP40" s="25"/>
      <c r="AQ40" s="25"/>
      <c r="AR40" s="25"/>
      <c r="AS40" s="25"/>
      <c r="AT40" s="25"/>
      <c r="AU40" s="25"/>
      <c r="AV40" s="25"/>
      <c r="AW40" s="25"/>
      <c r="AX40" s="25"/>
      <c r="AY40" s="25"/>
    </row>
    <row r="41" spans="1:51" ht="15.75" thickBot="1" x14ac:dyDescent="0.3">
      <c r="A41" s="25"/>
      <c r="B41" s="20" t="s">
        <v>26</v>
      </c>
      <c r="C41" s="58">
        <v>1300</v>
      </c>
      <c r="D41" s="58">
        <v>1200</v>
      </c>
      <c r="E41" s="59">
        <v>0.01</v>
      </c>
      <c r="F41" s="60">
        <v>1500</v>
      </c>
      <c r="G41" s="61">
        <v>1300</v>
      </c>
      <c r="H41" s="25"/>
      <c r="I41" s="24"/>
      <c r="J41" s="24"/>
      <c r="K41" s="24"/>
      <c r="L41" s="24"/>
      <c r="M41" s="24"/>
      <c r="N41" s="24"/>
      <c r="O41" s="24"/>
      <c r="P41" s="24"/>
      <c r="Q41" s="23"/>
      <c r="R41" s="20" t="s">
        <v>3</v>
      </c>
      <c r="S41" s="56">
        <v>364.15</v>
      </c>
      <c r="T41" s="56">
        <v>1658</v>
      </c>
      <c r="U41" s="39" t="s">
        <v>12</v>
      </c>
      <c r="V41" s="39">
        <f t="shared" ref="V41:V47" si="25">S41-273.15</f>
        <v>91</v>
      </c>
      <c r="W41" s="39" t="s">
        <v>46</v>
      </c>
      <c r="X41" s="23"/>
      <c r="Y41" s="23"/>
      <c r="Z41" s="24"/>
      <c r="AA41" s="24"/>
      <c r="AB41" s="24"/>
      <c r="AC41" s="24"/>
      <c r="AD41" s="24"/>
      <c r="AE41" s="24"/>
      <c r="AF41" s="24"/>
      <c r="AG41" s="24"/>
      <c r="AH41" s="24"/>
      <c r="AI41" s="24"/>
      <c r="AJ41" s="24"/>
      <c r="AK41" s="24"/>
      <c r="AL41" s="24"/>
      <c r="AM41" s="68"/>
      <c r="AN41" s="68"/>
      <c r="AO41" s="68"/>
      <c r="AP41" s="68"/>
      <c r="AQ41" s="68"/>
      <c r="AR41" s="69"/>
      <c r="AS41" s="69"/>
      <c r="AT41" s="69"/>
      <c r="AU41" s="69"/>
      <c r="AV41" s="69"/>
      <c r="AW41" s="69"/>
      <c r="AX41" s="69"/>
      <c r="AY41" s="69"/>
    </row>
    <row r="42" spans="1:51" ht="15.75" customHeight="1" thickBot="1" x14ac:dyDescent="0.3">
      <c r="A42" s="25"/>
      <c r="B42" s="31" t="s">
        <v>9</v>
      </c>
      <c r="C42" s="58">
        <v>950</v>
      </c>
      <c r="D42" s="58">
        <v>900</v>
      </c>
      <c r="E42" s="59">
        <v>5.0000000000000001E-3</v>
      </c>
      <c r="F42" s="60">
        <v>1450</v>
      </c>
      <c r="G42" s="61">
        <v>1600</v>
      </c>
      <c r="H42" s="25"/>
      <c r="I42" s="24"/>
      <c r="J42" s="129" t="s">
        <v>52</v>
      </c>
      <c r="K42" s="130"/>
      <c r="L42" s="24"/>
      <c r="M42" s="24"/>
      <c r="N42" s="139" t="s">
        <v>61</v>
      </c>
      <c r="O42" s="139"/>
      <c r="P42" s="24"/>
      <c r="Q42" s="23"/>
      <c r="R42" s="20" t="s">
        <v>4</v>
      </c>
      <c r="S42" s="56">
        <v>361.15</v>
      </c>
      <c r="T42" s="56">
        <v>1382</v>
      </c>
      <c r="U42" s="18">
        <f>-T41/T42+1</f>
        <v>-0.19971056439942103</v>
      </c>
      <c r="V42" s="39">
        <f t="shared" si="25"/>
        <v>88</v>
      </c>
      <c r="W42" s="32">
        <f>V42-V41</f>
        <v>-3</v>
      </c>
      <c r="X42" s="23"/>
      <c r="Y42" s="23"/>
      <c r="Z42" s="24"/>
      <c r="AA42" s="24"/>
      <c r="AB42" s="24"/>
      <c r="AC42" s="24"/>
      <c r="AD42" s="24"/>
      <c r="AE42" s="24"/>
      <c r="AF42" s="24"/>
      <c r="AG42" s="24"/>
      <c r="AH42" s="24"/>
      <c r="AI42" s="24"/>
      <c r="AJ42" s="24"/>
      <c r="AK42" s="24"/>
      <c r="AL42" s="24"/>
      <c r="AM42" s="68"/>
      <c r="AN42" s="68"/>
      <c r="AO42" s="68"/>
      <c r="AP42" s="68"/>
      <c r="AQ42" s="68"/>
      <c r="AR42" s="69"/>
      <c r="AS42" s="69"/>
      <c r="AT42" s="6" t="s">
        <v>1</v>
      </c>
      <c r="AU42" s="126" t="s">
        <v>83</v>
      </c>
      <c r="AV42" s="127"/>
      <c r="AW42" s="69"/>
      <c r="AX42" s="77" t="s">
        <v>40</v>
      </c>
      <c r="AY42" s="69"/>
    </row>
    <row r="43" spans="1:51" ht="15.75" thickBot="1" x14ac:dyDescent="0.3">
      <c r="A43" s="25"/>
      <c r="B43" s="33" t="s">
        <v>8</v>
      </c>
      <c r="C43" s="58">
        <v>800</v>
      </c>
      <c r="D43" s="58">
        <v>750</v>
      </c>
      <c r="E43" s="59">
        <v>4.0000000000000001E-3</v>
      </c>
      <c r="F43" s="60">
        <v>1100</v>
      </c>
      <c r="G43" s="61">
        <v>1900</v>
      </c>
      <c r="H43" s="25"/>
      <c r="I43" s="24"/>
      <c r="J43" s="24"/>
      <c r="K43" s="24"/>
      <c r="L43" s="24"/>
      <c r="M43" s="24"/>
      <c r="N43" s="24"/>
      <c r="O43" s="24"/>
      <c r="P43" s="24"/>
      <c r="Q43" s="23"/>
      <c r="R43" s="20" t="s">
        <v>5</v>
      </c>
      <c r="S43" s="56">
        <v>358.15</v>
      </c>
      <c r="T43" s="56">
        <v>1152</v>
      </c>
      <c r="U43" s="18">
        <f t="shared" ref="U43:U45" si="26">-T42/T43+1</f>
        <v>-0.19965277777777768</v>
      </c>
      <c r="V43" s="39">
        <f t="shared" si="25"/>
        <v>85</v>
      </c>
      <c r="W43" s="32">
        <f t="shared" ref="W43:W45" si="27">V43-V42</f>
        <v>-3</v>
      </c>
      <c r="X43" s="23"/>
      <c r="Y43" s="23"/>
      <c r="Z43" s="24"/>
      <c r="AA43" s="24"/>
      <c r="AB43" s="24"/>
      <c r="AC43" s="24"/>
      <c r="AD43" s="24"/>
      <c r="AE43" s="24"/>
      <c r="AF43" s="24"/>
      <c r="AG43" s="24"/>
      <c r="AH43" s="24"/>
      <c r="AI43" s="24"/>
      <c r="AJ43" s="24"/>
      <c r="AK43" s="24"/>
      <c r="AL43" s="24"/>
      <c r="AM43" s="68"/>
      <c r="AN43" s="6" t="s">
        <v>1</v>
      </c>
      <c r="AO43" s="126" t="s">
        <v>82</v>
      </c>
      <c r="AP43" s="127"/>
      <c r="AQ43" s="68"/>
      <c r="AR43" s="69"/>
      <c r="AS43" s="69"/>
      <c r="AT43" s="69"/>
      <c r="AU43" s="69"/>
      <c r="AV43" s="69"/>
      <c r="AW43" s="69"/>
      <c r="AX43" s="69"/>
      <c r="AY43" s="69"/>
    </row>
    <row r="44" spans="1:51" x14ac:dyDescent="0.25">
      <c r="A44" s="25"/>
      <c r="B44" s="25"/>
      <c r="C44" s="25"/>
      <c r="D44" s="25"/>
      <c r="E44" s="25"/>
      <c r="F44" s="25"/>
      <c r="G44" s="25"/>
      <c r="H44" s="25"/>
      <c r="I44" s="24"/>
      <c r="J44" s="24"/>
      <c r="K44" s="24"/>
      <c r="L44" s="24"/>
      <c r="M44" s="24"/>
      <c r="N44" s="24"/>
      <c r="O44" s="24"/>
      <c r="P44" s="24"/>
      <c r="Q44" s="23"/>
      <c r="R44" s="20" t="s">
        <v>6</v>
      </c>
      <c r="S44" s="56">
        <v>355.15</v>
      </c>
      <c r="T44" s="56">
        <v>960</v>
      </c>
      <c r="U44" s="18">
        <f t="shared" si="26"/>
        <v>-0.19999999999999996</v>
      </c>
      <c r="V44" s="39">
        <f t="shared" si="25"/>
        <v>82</v>
      </c>
      <c r="W44" s="32">
        <f t="shared" si="27"/>
        <v>-3</v>
      </c>
      <c r="X44" s="23"/>
      <c r="Y44" s="23"/>
      <c r="Z44" s="24"/>
      <c r="AA44" s="24"/>
      <c r="AB44" s="24"/>
      <c r="AC44" s="24"/>
      <c r="AD44" s="24"/>
      <c r="AE44" s="24"/>
      <c r="AF44" s="24"/>
      <c r="AG44" s="24"/>
      <c r="AH44" s="24"/>
      <c r="AI44" s="24"/>
      <c r="AJ44" s="24"/>
      <c r="AK44" s="24"/>
      <c r="AL44" s="24"/>
      <c r="AM44" s="68"/>
      <c r="AN44" s="68"/>
      <c r="AO44" s="68"/>
      <c r="AP44" s="68"/>
      <c r="AQ44" s="68"/>
      <c r="AR44" s="69"/>
      <c r="AS44" s="69"/>
      <c r="AT44" s="69"/>
      <c r="AU44" s="69"/>
      <c r="AV44" s="69"/>
      <c r="AW44" s="69"/>
      <c r="AX44" s="69"/>
      <c r="AY44" s="69"/>
    </row>
    <row r="45" spans="1:51" x14ac:dyDescent="0.25">
      <c r="A45" s="25"/>
      <c r="B45" s="25"/>
      <c r="C45" s="25"/>
      <c r="D45" s="25"/>
      <c r="E45" s="25"/>
      <c r="F45" s="25"/>
      <c r="G45" s="25"/>
      <c r="H45" s="25"/>
      <c r="I45" s="24"/>
      <c r="J45" s="34" t="s">
        <v>58</v>
      </c>
      <c r="K45" s="20" t="s">
        <v>59</v>
      </c>
      <c r="L45" s="24"/>
      <c r="M45" s="24"/>
      <c r="N45" s="24"/>
      <c r="O45" s="8" t="s">
        <v>13</v>
      </c>
      <c r="P45" s="24"/>
      <c r="Q45" s="23"/>
      <c r="R45" s="20" t="s">
        <v>7</v>
      </c>
      <c r="S45" s="56">
        <v>351.15</v>
      </c>
      <c r="T45" s="56">
        <v>800</v>
      </c>
      <c r="U45" s="18">
        <f t="shared" si="26"/>
        <v>-0.19999999999999996</v>
      </c>
      <c r="V45" s="39">
        <f t="shared" si="25"/>
        <v>78</v>
      </c>
      <c r="W45" s="32">
        <f t="shared" si="27"/>
        <v>-4</v>
      </c>
      <c r="X45" s="23"/>
      <c r="Y45" s="23"/>
      <c r="Z45" s="24"/>
      <c r="AA45" s="24"/>
      <c r="AB45" s="24"/>
      <c r="AC45" s="24"/>
      <c r="AD45" s="24"/>
      <c r="AE45" s="24"/>
      <c r="AF45" s="24"/>
      <c r="AG45" s="24"/>
      <c r="AH45" s="24"/>
      <c r="AI45" s="24"/>
      <c r="AJ45" s="24"/>
      <c r="AK45" s="24"/>
      <c r="AL45" s="24"/>
      <c r="AM45" s="68"/>
      <c r="AN45" s="68"/>
      <c r="AO45" s="68"/>
      <c r="AP45" s="68"/>
      <c r="AQ45" s="68"/>
      <c r="AR45" s="69"/>
      <c r="AS45" s="132" t="s">
        <v>26</v>
      </c>
      <c r="AT45" s="134"/>
      <c r="AU45" s="55">
        <v>0.1</v>
      </c>
      <c r="AV45" s="59">
        <v>0.1</v>
      </c>
      <c r="AW45" s="70">
        <v>8.2000000000000003E-2</v>
      </c>
      <c r="AX45" s="72">
        <v>5.3999999999999999E-2</v>
      </c>
      <c r="AY45" s="69"/>
    </row>
    <row r="46" spans="1:51" x14ac:dyDescent="0.25">
      <c r="A46" s="25"/>
      <c r="B46" s="139" t="s">
        <v>31</v>
      </c>
      <c r="C46" s="139"/>
      <c r="D46" s="25"/>
      <c r="E46" s="25"/>
      <c r="F46" s="25"/>
      <c r="G46" s="25"/>
      <c r="H46" s="25"/>
      <c r="I46" s="24"/>
      <c r="J46" s="20" t="s">
        <v>3</v>
      </c>
      <c r="K46" s="35">
        <f t="shared" ref="K46:K52" si="28">IFERROR(AVERAGE(C61,C71),0)</f>
        <v>2.2374480868904706E-10</v>
      </c>
      <c r="L46" s="39" t="s">
        <v>12</v>
      </c>
      <c r="M46" s="24"/>
      <c r="N46" s="20" t="s">
        <v>3</v>
      </c>
      <c r="O46" s="36">
        <f t="shared" ref="O46:O52" si="29">IFERROR(C71/C61,0)</f>
        <v>1.4572085431342321</v>
      </c>
      <c r="P46" s="24"/>
      <c r="Q46" s="23"/>
      <c r="R46" s="31" t="s">
        <v>9</v>
      </c>
      <c r="S46" s="56">
        <v>341.15</v>
      </c>
      <c r="T46" s="56">
        <v>1654</v>
      </c>
      <c r="U46" s="18">
        <f>-T41/T46+1</f>
        <v>-2.4183796856105388E-3</v>
      </c>
      <c r="V46" s="39">
        <f t="shared" si="25"/>
        <v>68</v>
      </c>
      <c r="W46" s="32">
        <f>V46-V41</f>
        <v>-23</v>
      </c>
      <c r="X46" s="23"/>
      <c r="Y46" s="23"/>
      <c r="Z46" s="24"/>
      <c r="AA46" s="24"/>
      <c r="AB46" s="24"/>
      <c r="AC46" s="24"/>
      <c r="AD46" s="24"/>
      <c r="AE46" s="24"/>
      <c r="AF46" s="24"/>
      <c r="AG46" s="24"/>
      <c r="AH46" s="24"/>
      <c r="AI46" s="24"/>
      <c r="AJ46" s="24"/>
      <c r="AK46" s="24"/>
      <c r="AL46" s="24"/>
      <c r="AM46" s="68"/>
      <c r="AN46" s="68"/>
      <c r="AO46" s="27" t="s">
        <v>44</v>
      </c>
      <c r="AP46" s="27" t="s">
        <v>53</v>
      </c>
      <c r="AQ46" s="68"/>
      <c r="AR46" s="69"/>
      <c r="AS46" s="143" t="s">
        <v>9</v>
      </c>
      <c r="AT46" s="144"/>
      <c r="AU46" s="55">
        <v>0</v>
      </c>
      <c r="AV46" s="59">
        <v>0</v>
      </c>
      <c r="AW46" s="70">
        <v>0</v>
      </c>
      <c r="AX46" s="72">
        <v>0</v>
      </c>
      <c r="AY46" s="69"/>
    </row>
    <row r="47" spans="1:51" x14ac:dyDescent="0.25">
      <c r="A47" s="25"/>
      <c r="B47" s="25"/>
      <c r="C47" s="25"/>
      <c r="D47" s="25"/>
      <c r="E47" s="25"/>
      <c r="F47" s="25"/>
      <c r="G47" s="25"/>
      <c r="H47" s="25"/>
      <c r="I47" s="24"/>
      <c r="J47" s="20" t="s">
        <v>4</v>
      </c>
      <c r="K47" s="35">
        <f t="shared" si="28"/>
        <v>3.5572259623015552E-10</v>
      </c>
      <c r="L47" s="37">
        <f>IFERROR(K47/K46,0)</f>
        <v>1.5898585460569354</v>
      </c>
      <c r="M47" s="24"/>
      <c r="N47" s="20" t="s">
        <v>4</v>
      </c>
      <c r="O47" s="36">
        <f t="shared" si="29"/>
        <v>1.5041395751192315</v>
      </c>
      <c r="P47" s="24"/>
      <c r="Q47" s="23"/>
      <c r="R47" s="33" t="s">
        <v>8</v>
      </c>
      <c r="S47" s="56">
        <v>338.15</v>
      </c>
      <c r="T47" s="56">
        <v>1545</v>
      </c>
      <c r="U47" s="18">
        <f>-T46/T47+1</f>
        <v>-7.0550161812297674E-2</v>
      </c>
      <c r="V47" s="39">
        <f t="shared" si="25"/>
        <v>65</v>
      </c>
      <c r="W47" s="32">
        <f>V47-V46</f>
        <v>-3</v>
      </c>
      <c r="X47" s="23"/>
      <c r="Y47" s="23"/>
      <c r="Z47" s="24"/>
      <c r="AA47" s="24"/>
      <c r="AB47" s="24"/>
      <c r="AC47" s="24"/>
      <c r="AD47" s="24"/>
      <c r="AE47" s="24"/>
      <c r="AF47" s="24"/>
      <c r="AG47" s="24"/>
      <c r="AH47" s="24"/>
      <c r="AI47" s="24"/>
      <c r="AJ47" s="24"/>
      <c r="AK47" s="24"/>
      <c r="AL47" s="24"/>
      <c r="AM47" s="68"/>
      <c r="AN47" s="20" t="s">
        <v>3</v>
      </c>
      <c r="AO47" s="56">
        <v>247.15</v>
      </c>
      <c r="AP47" s="39">
        <f>AO47-273.15</f>
        <v>-25.999999999999972</v>
      </c>
      <c r="AQ47" s="68"/>
      <c r="AR47" s="69"/>
      <c r="AS47" s="136" t="s">
        <v>8</v>
      </c>
      <c r="AT47" s="137"/>
      <c r="AU47" s="55">
        <v>0</v>
      </c>
      <c r="AV47" s="59">
        <v>0</v>
      </c>
      <c r="AW47" s="70">
        <v>0</v>
      </c>
      <c r="AX47" s="72">
        <v>0</v>
      </c>
      <c r="AY47" s="69"/>
    </row>
    <row r="48" spans="1:51" x14ac:dyDescent="0.25">
      <c r="A48" s="25"/>
      <c r="B48" s="25"/>
      <c r="C48" s="25"/>
      <c r="D48" s="38" t="s">
        <v>27</v>
      </c>
      <c r="E48" s="38" t="s">
        <v>29</v>
      </c>
      <c r="F48" s="38" t="s">
        <v>30</v>
      </c>
      <c r="G48" s="25"/>
      <c r="H48" s="25"/>
      <c r="I48" s="24"/>
      <c r="J48" s="20" t="s">
        <v>5</v>
      </c>
      <c r="K48" s="35">
        <f t="shared" si="28"/>
        <v>5.656849270674828E-10</v>
      </c>
      <c r="L48" s="37">
        <f t="shared" ref="L48:L52" si="30">IFERROR(K48/K47,0)</f>
        <v>1.5902417587818343</v>
      </c>
      <c r="M48" s="24"/>
      <c r="N48" s="20" t="s">
        <v>5</v>
      </c>
      <c r="O48" s="36">
        <f t="shared" si="29"/>
        <v>1.5525820735127644</v>
      </c>
      <c r="P48" s="24"/>
      <c r="Q48" s="23"/>
      <c r="R48" s="23"/>
      <c r="S48" s="23"/>
      <c r="T48" s="23"/>
      <c r="U48" s="23"/>
      <c r="V48" s="23"/>
      <c r="W48" s="23"/>
      <c r="X48" s="23"/>
      <c r="Y48" s="23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4"/>
      <c r="AM48" s="68"/>
      <c r="AN48" s="20" t="s">
        <v>4</v>
      </c>
      <c r="AO48" s="56">
        <v>248.15</v>
      </c>
      <c r="AP48" s="39">
        <f t="shared" ref="AP48:AP53" si="31">AO48-273.15</f>
        <v>-24.999999999999972</v>
      </c>
      <c r="AQ48" s="68"/>
      <c r="AR48" s="69"/>
      <c r="AS48" s="69"/>
      <c r="AT48" s="69"/>
      <c r="AU48" s="69"/>
      <c r="AV48" s="69"/>
      <c r="AW48" s="69"/>
      <c r="AX48" s="69"/>
      <c r="AY48" s="69"/>
    </row>
    <row r="49" spans="1:51" x14ac:dyDescent="0.25">
      <c r="A49" s="25"/>
      <c r="B49" s="135" t="s">
        <v>26</v>
      </c>
      <c r="C49" s="135"/>
      <c r="D49" s="89">
        <f>AVERAGE(C41:D41)</f>
        <v>1250</v>
      </c>
      <c r="E49" s="89">
        <f>D49+F41</f>
        <v>2750</v>
      </c>
      <c r="F49" s="89">
        <f>D49+F41+G41</f>
        <v>4050</v>
      </c>
      <c r="G49" s="25"/>
      <c r="H49" s="25"/>
      <c r="I49" s="24"/>
      <c r="J49" s="20" t="s">
        <v>6</v>
      </c>
      <c r="K49" s="35">
        <f t="shared" si="28"/>
        <v>8.997911921263517E-10</v>
      </c>
      <c r="L49" s="37">
        <f t="shared" si="30"/>
        <v>1.590622533979966</v>
      </c>
      <c r="M49" s="24"/>
      <c r="N49" s="20" t="s">
        <v>6</v>
      </c>
      <c r="O49" s="36">
        <f t="shared" si="29"/>
        <v>1.6025847167820979</v>
      </c>
      <c r="P49" s="24"/>
      <c r="Q49" s="23"/>
      <c r="R49" s="142" t="s">
        <v>77</v>
      </c>
      <c r="S49" s="142"/>
      <c r="T49" s="142"/>
      <c r="U49" s="23"/>
      <c r="V49" s="23"/>
      <c r="W49" s="23"/>
      <c r="X49" s="23"/>
      <c r="Y49" s="23"/>
      <c r="Z49" s="24"/>
      <c r="AA49" s="24"/>
      <c r="AB49" s="24"/>
      <c r="AC49" s="24"/>
      <c r="AD49" s="24"/>
      <c r="AE49" s="24"/>
      <c r="AF49" s="24"/>
      <c r="AG49" s="24"/>
      <c r="AH49" s="24"/>
      <c r="AI49" s="24"/>
      <c r="AJ49" s="24"/>
      <c r="AK49" s="24"/>
      <c r="AL49" s="24"/>
      <c r="AM49" s="68"/>
      <c r="AN49" s="20" t="s">
        <v>5</v>
      </c>
      <c r="AO49" s="56">
        <v>249.15</v>
      </c>
      <c r="AP49" s="39">
        <f t="shared" si="31"/>
        <v>-23.999999999999972</v>
      </c>
      <c r="AQ49" s="68"/>
      <c r="AR49" s="69"/>
      <c r="AS49" s="69"/>
      <c r="AT49" s="69"/>
      <c r="AU49" s="69"/>
      <c r="AV49" s="69"/>
      <c r="AW49" s="69"/>
      <c r="AX49" s="69"/>
      <c r="AY49" s="69"/>
    </row>
    <row r="50" spans="1:51" ht="15.75" thickBot="1" x14ac:dyDescent="0.3">
      <c r="A50" s="25"/>
      <c r="B50" s="140" t="s">
        <v>9</v>
      </c>
      <c r="C50" s="140"/>
      <c r="D50" s="89">
        <f t="shared" ref="D50:D51" si="32">AVERAGE(C42:D42)</f>
        <v>925</v>
      </c>
      <c r="E50" s="89">
        <f t="shared" ref="E50:E51" si="33">D50+F42</f>
        <v>2375</v>
      </c>
      <c r="F50" s="89">
        <f t="shared" ref="F50:F51" si="34">D50+F42+G42</f>
        <v>3975</v>
      </c>
      <c r="G50" s="25"/>
      <c r="H50" s="25"/>
      <c r="I50" s="24"/>
      <c r="J50" s="20" t="s">
        <v>7</v>
      </c>
      <c r="K50" s="35">
        <f t="shared" si="28"/>
        <v>1.4315684214127309E-9</v>
      </c>
      <c r="L50" s="37">
        <f t="shared" si="30"/>
        <v>1.591000705430005</v>
      </c>
      <c r="M50" s="24"/>
      <c r="N50" s="20" t="s">
        <v>7</v>
      </c>
      <c r="O50" s="36">
        <f t="shared" si="29"/>
        <v>1.6541977511390089</v>
      </c>
      <c r="P50" s="24"/>
      <c r="Q50" s="23"/>
      <c r="R50" s="27" t="s">
        <v>44</v>
      </c>
      <c r="S50" s="30" t="s">
        <v>45</v>
      </c>
      <c r="T50" s="27" t="s">
        <v>53</v>
      </c>
      <c r="U50" s="20" t="s">
        <v>78</v>
      </c>
      <c r="V50" s="20" t="s">
        <v>79</v>
      </c>
      <c r="W50" s="135" t="s">
        <v>88</v>
      </c>
      <c r="X50" s="135"/>
      <c r="Y50" s="23"/>
      <c r="Z50" s="24"/>
      <c r="AA50" s="24"/>
      <c r="AB50" s="24"/>
      <c r="AC50" s="24"/>
      <c r="AD50" s="24"/>
      <c r="AE50" s="24"/>
      <c r="AF50" s="24"/>
      <c r="AG50" s="24"/>
      <c r="AH50" s="24"/>
      <c r="AI50" s="24"/>
      <c r="AJ50" s="24"/>
      <c r="AK50" s="24"/>
      <c r="AL50" s="24"/>
      <c r="AM50" s="68"/>
      <c r="AN50" s="20" t="s">
        <v>6</v>
      </c>
      <c r="AO50" s="56">
        <v>250.15</v>
      </c>
      <c r="AP50" s="39">
        <f t="shared" si="31"/>
        <v>-22.999999999999972</v>
      </c>
      <c r="AQ50" s="68"/>
      <c r="AR50" s="25"/>
      <c r="AS50" s="25"/>
      <c r="AT50" s="25"/>
      <c r="AU50" s="25"/>
      <c r="AV50" s="25"/>
      <c r="AW50" s="25"/>
      <c r="AX50" s="25"/>
      <c r="AY50" s="25"/>
    </row>
    <row r="51" spans="1:51" ht="15.75" thickBot="1" x14ac:dyDescent="0.3">
      <c r="A51" s="25"/>
      <c r="B51" s="141" t="s">
        <v>8</v>
      </c>
      <c r="C51" s="141"/>
      <c r="D51" s="89">
        <f t="shared" si="32"/>
        <v>775</v>
      </c>
      <c r="E51" s="89">
        <f t="shared" si="33"/>
        <v>1875</v>
      </c>
      <c r="F51" s="89">
        <f t="shared" si="34"/>
        <v>3775</v>
      </c>
      <c r="G51" s="25"/>
      <c r="H51" s="25"/>
      <c r="I51" s="24"/>
      <c r="J51" s="31" t="s">
        <v>9</v>
      </c>
      <c r="K51" s="35">
        <f t="shared" si="28"/>
        <v>1.4695661372293828E-10</v>
      </c>
      <c r="L51" s="37">
        <f>IFERROR(K50/K51,0)</f>
        <v>9.7414358234445295</v>
      </c>
      <c r="M51" s="24"/>
      <c r="N51" s="31" t="s">
        <v>9</v>
      </c>
      <c r="O51" s="36">
        <f t="shared" si="29"/>
        <v>1.3748811188800343</v>
      </c>
      <c r="P51" s="24"/>
      <c r="Q51" s="23"/>
      <c r="R51" s="56">
        <v>358.15</v>
      </c>
      <c r="S51" s="56">
        <v>1152</v>
      </c>
      <c r="T51" s="40">
        <f>R51-273.15</f>
        <v>85</v>
      </c>
      <c r="U51" s="56">
        <v>110</v>
      </c>
      <c r="V51" s="20" t="str">
        <f>IFERROR(TEXT(S51*16/(IF(U51-T51&gt;0,U51-T51,0))/60,0)&amp;" min","Infinito")</f>
        <v>12 min</v>
      </c>
      <c r="W51" s="135" t="str">
        <f>IFERROR(TEXT(S51*32/(IF(U51-T51&gt;0,U51-T51,0))/60,0)&amp;" min","Infinito")</f>
        <v>25 min</v>
      </c>
      <c r="X51" s="135"/>
      <c r="Y51" s="23"/>
      <c r="Z51" s="24"/>
      <c r="AA51" s="24"/>
      <c r="AB51" s="24"/>
      <c r="AC51" s="24"/>
      <c r="AD51" s="24"/>
      <c r="AE51" s="24"/>
      <c r="AF51" s="24"/>
      <c r="AG51" s="24"/>
      <c r="AH51" s="24"/>
      <c r="AI51" s="24"/>
      <c r="AJ51" s="24"/>
      <c r="AK51" s="24"/>
      <c r="AL51" s="24"/>
      <c r="AM51" s="68"/>
      <c r="AN51" s="20" t="s">
        <v>7</v>
      </c>
      <c r="AO51" s="56">
        <v>251.15</v>
      </c>
      <c r="AP51" s="39">
        <f t="shared" si="31"/>
        <v>-21.999999999999972</v>
      </c>
      <c r="AQ51" s="68"/>
      <c r="AR51" s="25"/>
      <c r="AS51" s="25"/>
      <c r="AT51" s="6" t="s">
        <v>1</v>
      </c>
      <c r="AU51" s="126" t="s">
        <v>84</v>
      </c>
      <c r="AV51" s="127"/>
      <c r="AW51" s="25"/>
      <c r="AX51" s="77" t="s">
        <v>40</v>
      </c>
      <c r="AY51" s="25"/>
    </row>
    <row r="52" spans="1:51" x14ac:dyDescent="0.25">
      <c r="A52" s="25"/>
      <c r="B52" s="25"/>
      <c r="C52" s="25"/>
      <c r="D52" s="25"/>
      <c r="E52" s="25"/>
      <c r="F52" s="25"/>
      <c r="G52" s="25"/>
      <c r="H52" s="25"/>
      <c r="I52" s="24"/>
      <c r="J52" s="33" t="s">
        <v>8</v>
      </c>
      <c r="K52" s="35">
        <f t="shared" si="28"/>
        <v>2.393844343264605E-10</v>
      </c>
      <c r="L52" s="37">
        <f t="shared" si="30"/>
        <v>1.6289463145753968</v>
      </c>
      <c r="M52" s="24"/>
      <c r="N52" s="33" t="s">
        <v>8</v>
      </c>
      <c r="O52" s="36">
        <f t="shared" si="29"/>
        <v>1.417846153846454</v>
      </c>
      <c r="P52" s="24"/>
      <c r="Q52" s="23"/>
      <c r="R52" s="23"/>
      <c r="S52" s="23"/>
      <c r="T52" s="23"/>
      <c r="U52" s="23"/>
      <c r="V52" s="23"/>
      <c r="W52" s="23"/>
      <c r="X52" s="23"/>
      <c r="Y52" s="23"/>
      <c r="Z52" s="24"/>
      <c r="AA52" s="24"/>
      <c r="AB52" s="24"/>
      <c r="AC52" s="24"/>
      <c r="AD52" s="24"/>
      <c r="AE52" s="24"/>
      <c r="AF52" s="24"/>
      <c r="AG52" s="24"/>
      <c r="AH52" s="24"/>
      <c r="AI52" s="24"/>
      <c r="AJ52" s="24"/>
      <c r="AK52" s="24"/>
      <c r="AL52" s="24"/>
      <c r="AM52" s="68"/>
      <c r="AN52" s="31" t="s">
        <v>9</v>
      </c>
      <c r="AO52" s="56">
        <v>243.15</v>
      </c>
      <c r="AP52" s="39">
        <f t="shared" si="31"/>
        <v>-29.999999999999972</v>
      </c>
      <c r="AQ52" s="68"/>
      <c r="AR52" s="25"/>
      <c r="AS52" s="25"/>
      <c r="AT52" s="25"/>
      <c r="AU52" s="25"/>
      <c r="AV52" s="25"/>
      <c r="AW52" s="25"/>
      <c r="AX52" s="25"/>
      <c r="AY52" s="25"/>
    </row>
    <row r="53" spans="1:51" x14ac:dyDescent="0.25">
      <c r="A53" s="25"/>
      <c r="B53" s="25"/>
      <c r="C53" s="25"/>
      <c r="D53" s="25"/>
      <c r="E53" s="25"/>
      <c r="F53" s="25"/>
      <c r="G53" s="25"/>
      <c r="H53" s="25"/>
      <c r="I53" s="24"/>
      <c r="J53" s="24"/>
      <c r="K53" s="24"/>
      <c r="L53" s="24"/>
      <c r="M53" s="24"/>
      <c r="N53" s="24"/>
      <c r="O53" s="24"/>
      <c r="P53" s="24"/>
      <c r="Q53" s="23"/>
      <c r="R53" s="23"/>
      <c r="S53" s="23"/>
      <c r="T53" s="23"/>
      <c r="U53" s="23"/>
      <c r="V53" s="23"/>
      <c r="W53" s="23"/>
      <c r="X53" s="23"/>
      <c r="Y53" s="23"/>
      <c r="Z53" s="24"/>
      <c r="AA53" s="24"/>
      <c r="AB53" s="24"/>
      <c r="AC53" s="24"/>
      <c r="AD53" s="24"/>
      <c r="AE53" s="24"/>
      <c r="AF53" s="24"/>
      <c r="AG53" s="24"/>
      <c r="AH53" s="24"/>
      <c r="AI53" s="24"/>
      <c r="AJ53" s="24"/>
      <c r="AK53" s="24"/>
      <c r="AL53" s="24"/>
      <c r="AM53" s="68"/>
      <c r="AN53" s="33" t="s">
        <v>8</v>
      </c>
      <c r="AO53" s="56">
        <v>237.15</v>
      </c>
      <c r="AP53" s="39">
        <f t="shared" si="31"/>
        <v>-35.999999999999972</v>
      </c>
      <c r="AQ53" s="68"/>
      <c r="AR53" s="25"/>
      <c r="AS53" s="25"/>
      <c r="AT53" s="25"/>
      <c r="AU53" s="25"/>
      <c r="AV53" s="25"/>
      <c r="AW53" s="25"/>
      <c r="AX53" s="25"/>
      <c r="AY53" s="25"/>
    </row>
    <row r="54" spans="1:51" x14ac:dyDescent="0.25">
      <c r="A54" s="24"/>
      <c r="B54" s="24"/>
      <c r="C54" s="24"/>
      <c r="D54" s="24"/>
      <c r="E54" s="24"/>
      <c r="F54" s="24"/>
      <c r="G54" s="24"/>
      <c r="H54" s="24"/>
      <c r="I54" s="24"/>
      <c r="J54" s="24"/>
      <c r="K54" s="24"/>
      <c r="L54" s="24"/>
      <c r="M54" s="24"/>
      <c r="N54" s="24"/>
      <c r="O54" s="24"/>
      <c r="P54" s="24"/>
      <c r="Q54" s="24"/>
      <c r="R54" s="24"/>
      <c r="S54" s="24"/>
      <c r="T54" s="24"/>
      <c r="U54" s="24"/>
      <c r="V54" s="24"/>
      <c r="W54" s="24"/>
      <c r="X54" s="24"/>
      <c r="Y54" s="24"/>
      <c r="Z54" s="24"/>
      <c r="AA54" s="24"/>
      <c r="AB54" s="24"/>
      <c r="AC54" s="24"/>
      <c r="AD54" s="24"/>
      <c r="AE54" s="24"/>
      <c r="AF54" s="24"/>
      <c r="AG54" s="24"/>
      <c r="AH54" s="24"/>
      <c r="AI54" s="24"/>
      <c r="AJ54" s="24"/>
      <c r="AK54" s="24"/>
      <c r="AL54" s="24"/>
      <c r="AM54" s="68"/>
      <c r="AN54" s="68"/>
      <c r="AO54" s="68"/>
      <c r="AP54" s="68"/>
      <c r="AQ54" s="68"/>
      <c r="AR54" s="25"/>
      <c r="AS54" s="132" t="s">
        <v>26</v>
      </c>
      <c r="AT54" s="134"/>
      <c r="AU54" s="55">
        <v>0</v>
      </c>
      <c r="AV54" s="59">
        <v>0</v>
      </c>
      <c r="AW54" s="70">
        <v>-7.0000000000000001E-3</v>
      </c>
      <c r="AX54" s="72">
        <v>-0.03</v>
      </c>
      <c r="AY54" s="25"/>
    </row>
    <row r="55" spans="1:51" ht="15.75" thickBot="1" x14ac:dyDescent="0.3">
      <c r="A55" s="24"/>
      <c r="B55" s="24"/>
      <c r="C55" s="24"/>
      <c r="D55" s="24"/>
      <c r="E55" s="24"/>
      <c r="F55" s="24"/>
      <c r="G55" s="24"/>
      <c r="H55" s="24"/>
      <c r="I55" s="24"/>
      <c r="J55" s="24"/>
      <c r="K55" s="24"/>
      <c r="L55" s="24"/>
      <c r="M55" s="24"/>
      <c r="N55" s="24"/>
      <c r="O55" s="24"/>
      <c r="P55" s="24"/>
      <c r="Q55" s="24"/>
      <c r="R55" s="24"/>
      <c r="S55" s="24"/>
      <c r="T55" s="24"/>
      <c r="U55" s="24"/>
      <c r="V55" s="24"/>
      <c r="W55" s="24"/>
      <c r="X55" s="24"/>
      <c r="Y55" s="24"/>
      <c r="Z55" s="24"/>
      <c r="AA55" s="24"/>
      <c r="AB55" s="24"/>
      <c r="AC55" s="24"/>
      <c r="AD55" s="24"/>
      <c r="AE55" s="24"/>
      <c r="AF55" s="24"/>
      <c r="AG55" s="24"/>
      <c r="AH55" s="24"/>
      <c r="AI55" s="24"/>
      <c r="AJ55" s="24"/>
      <c r="AK55" s="24"/>
      <c r="AL55" s="24"/>
      <c r="AM55" s="68"/>
      <c r="AN55" s="68"/>
      <c r="AO55" s="132" t="s">
        <v>40</v>
      </c>
      <c r="AP55" s="134"/>
      <c r="AQ55" s="68"/>
      <c r="AR55" s="25"/>
      <c r="AS55" s="143" t="s">
        <v>9</v>
      </c>
      <c r="AT55" s="144"/>
      <c r="AU55" s="55">
        <v>0</v>
      </c>
      <c r="AV55" s="59">
        <v>0</v>
      </c>
      <c r="AW55" s="70">
        <v>0</v>
      </c>
      <c r="AX55" s="72">
        <v>0</v>
      </c>
      <c r="AY55" s="25"/>
    </row>
    <row r="56" spans="1:51" ht="15.75" thickBot="1" x14ac:dyDescent="0.3">
      <c r="A56" s="24"/>
      <c r="B56" s="129" t="s">
        <v>52</v>
      </c>
      <c r="C56" s="130"/>
      <c r="D56" s="24"/>
      <c r="E56" s="24"/>
      <c r="F56" s="24"/>
      <c r="G56" s="24"/>
      <c r="H56" s="24"/>
      <c r="I56" s="24"/>
      <c r="J56" s="24"/>
      <c r="K56" s="24"/>
      <c r="L56" s="24"/>
      <c r="M56" s="24"/>
      <c r="N56" s="24"/>
      <c r="O56" s="24"/>
      <c r="P56" s="24"/>
      <c r="Q56" s="24"/>
      <c r="R56" s="24"/>
      <c r="S56" s="24"/>
      <c r="T56" s="24"/>
      <c r="U56" s="24"/>
      <c r="V56" s="24"/>
      <c r="W56" s="24"/>
      <c r="X56" s="24"/>
      <c r="Y56" s="24"/>
      <c r="Z56" s="24"/>
      <c r="AA56" s="24"/>
      <c r="AB56" s="24"/>
      <c r="AC56" s="24"/>
      <c r="AD56" s="24"/>
      <c r="AE56" s="24"/>
      <c r="AF56" s="24"/>
      <c r="AG56" s="24"/>
      <c r="AH56" s="24"/>
      <c r="AI56" s="24"/>
      <c r="AJ56" s="24"/>
      <c r="AK56" s="24"/>
      <c r="AL56" s="24"/>
      <c r="AM56" s="68"/>
      <c r="AN56" s="68"/>
      <c r="AO56" s="68"/>
      <c r="AP56" s="68"/>
      <c r="AQ56" s="68"/>
      <c r="AR56" s="25"/>
      <c r="AS56" s="136" t="s">
        <v>8</v>
      </c>
      <c r="AT56" s="137"/>
      <c r="AU56" s="55">
        <v>0</v>
      </c>
      <c r="AV56" s="59">
        <v>0</v>
      </c>
      <c r="AW56" s="70">
        <v>0</v>
      </c>
      <c r="AX56" s="72">
        <v>0</v>
      </c>
      <c r="AY56" s="25"/>
    </row>
    <row r="57" spans="1:51" ht="15.75" thickBot="1" x14ac:dyDescent="0.3">
      <c r="A57" s="24"/>
      <c r="B57" s="24"/>
      <c r="C57" s="24"/>
      <c r="D57" s="24"/>
      <c r="E57" s="24"/>
      <c r="F57" s="6" t="s">
        <v>1</v>
      </c>
      <c r="G57" s="129" t="s">
        <v>54</v>
      </c>
      <c r="H57" s="138"/>
      <c r="I57" s="130"/>
      <c r="J57" s="24"/>
      <c r="K57" s="24"/>
      <c r="L57" s="24"/>
      <c r="M57" s="6" t="s">
        <v>1</v>
      </c>
      <c r="N57" s="129" t="s">
        <v>55</v>
      </c>
      <c r="O57" s="138"/>
      <c r="P57" s="130"/>
      <c r="Q57" s="24"/>
      <c r="R57" s="10" t="s">
        <v>56</v>
      </c>
      <c r="S57" s="56">
        <v>-7.5</v>
      </c>
      <c r="T57" s="11" t="s">
        <v>45</v>
      </c>
      <c r="U57" s="65">
        <v>0.5</v>
      </c>
      <c r="V57" s="24"/>
      <c r="W57" s="24"/>
      <c r="X57" s="24"/>
      <c r="Y57" s="24"/>
      <c r="Z57" s="24"/>
      <c r="AA57" s="24"/>
      <c r="AB57" s="24"/>
      <c r="AC57" s="24"/>
      <c r="AD57" s="24"/>
      <c r="AE57" s="24"/>
      <c r="AF57" s="24"/>
      <c r="AG57" s="24"/>
      <c r="AH57" s="24"/>
      <c r="AI57" s="24"/>
      <c r="AJ57" s="24"/>
      <c r="AK57" s="24"/>
      <c r="AL57" s="24"/>
      <c r="AM57" s="68"/>
      <c r="AN57" s="68"/>
      <c r="AO57" s="68"/>
      <c r="AP57" s="68"/>
      <c r="AQ57" s="68"/>
      <c r="AR57" s="25"/>
      <c r="AS57" s="25"/>
      <c r="AT57" s="25"/>
      <c r="AU57" s="25"/>
      <c r="AV57" s="25"/>
      <c r="AW57" s="25"/>
      <c r="AX57" s="25"/>
      <c r="AY57" s="25"/>
    </row>
    <row r="58" spans="1:51" x14ac:dyDescent="0.25">
      <c r="A58" s="24"/>
      <c r="B58" s="24"/>
      <c r="C58" s="24"/>
      <c r="D58" s="24"/>
      <c r="E58" s="24"/>
      <c r="F58" s="24"/>
      <c r="G58" s="24"/>
      <c r="H58" s="24"/>
      <c r="I58" s="24"/>
      <c r="J58" s="24"/>
      <c r="K58" s="24"/>
      <c r="L58" s="24"/>
      <c r="M58" s="24"/>
      <c r="N58" s="24"/>
      <c r="O58" s="24"/>
      <c r="P58" s="24"/>
      <c r="Q58" s="24"/>
      <c r="R58" s="24"/>
      <c r="S58" s="24"/>
      <c r="T58" s="24"/>
      <c r="U58" s="24"/>
      <c r="V58" s="24"/>
      <c r="W58" s="24"/>
      <c r="X58" s="24"/>
      <c r="Y58" s="24"/>
      <c r="Z58" s="24"/>
      <c r="AA58" s="24"/>
      <c r="AB58" s="24"/>
      <c r="AC58" s="24"/>
      <c r="AD58" s="24"/>
      <c r="AE58" s="24"/>
      <c r="AF58" s="24"/>
      <c r="AG58" s="24"/>
      <c r="AH58" s="24"/>
      <c r="AI58" s="24"/>
      <c r="AJ58" s="24"/>
      <c r="AK58" s="24"/>
      <c r="AL58" s="24"/>
      <c r="AM58" s="68"/>
      <c r="AN58" s="68"/>
      <c r="AO58" s="68"/>
      <c r="AP58" s="68"/>
      <c r="AQ58" s="68"/>
      <c r="AR58" s="25"/>
      <c r="AS58" s="25"/>
      <c r="AT58" s="25"/>
      <c r="AU58" s="25"/>
      <c r="AV58" s="25"/>
      <c r="AW58" s="25"/>
      <c r="AX58" s="25"/>
      <c r="AY58" s="25"/>
    </row>
    <row r="59" spans="1:51" x14ac:dyDescent="0.25">
      <c r="A59" s="24"/>
      <c r="B59" s="24"/>
      <c r="C59" s="24"/>
      <c r="D59" s="24"/>
      <c r="E59" s="24"/>
      <c r="F59" s="24"/>
      <c r="G59" s="24"/>
      <c r="H59" s="24"/>
      <c r="I59" s="24"/>
      <c r="J59" s="24"/>
      <c r="K59" s="24"/>
      <c r="L59" s="24"/>
      <c r="M59" s="24"/>
      <c r="N59" s="24"/>
      <c r="O59" s="24"/>
      <c r="P59" s="24"/>
      <c r="Q59" s="24"/>
      <c r="R59" s="24"/>
      <c r="S59" s="24"/>
      <c r="T59" s="24"/>
      <c r="U59" s="24"/>
      <c r="V59" s="24"/>
      <c r="W59" s="24"/>
      <c r="X59" s="24"/>
      <c r="Y59" s="24"/>
      <c r="Z59" s="24"/>
      <c r="AA59" s="24"/>
      <c r="AB59" s="24"/>
      <c r="AC59" s="24"/>
      <c r="AD59" s="24"/>
      <c r="AE59" s="24"/>
      <c r="AF59" s="24"/>
      <c r="AG59" s="24"/>
      <c r="AH59" s="24"/>
      <c r="AI59" s="24"/>
      <c r="AJ59" s="24"/>
      <c r="AK59" s="24"/>
      <c r="AL59" s="24"/>
      <c r="AM59" s="69"/>
      <c r="AN59" s="69"/>
      <c r="AO59" s="69"/>
      <c r="AP59" s="69"/>
      <c r="AQ59" s="69"/>
      <c r="AR59" s="69"/>
      <c r="AS59" s="69"/>
      <c r="AT59" s="69"/>
      <c r="AU59" s="69"/>
      <c r="AV59" s="69"/>
      <c r="AW59" s="69"/>
      <c r="AX59" s="69"/>
      <c r="AY59" s="69"/>
    </row>
    <row r="60" spans="1:51" ht="15.75" thickBot="1" x14ac:dyDescent="0.3">
      <c r="A60" s="24"/>
      <c r="B60" s="7" t="s">
        <v>10</v>
      </c>
      <c r="C60" s="20" t="s">
        <v>57</v>
      </c>
      <c r="D60" s="24"/>
      <c r="E60" s="20">
        <f>S57</f>
        <v>-7.5</v>
      </c>
      <c r="F60" s="20">
        <f t="shared" ref="F60:AJ60" si="35">E60+$U$57</f>
        <v>-7</v>
      </c>
      <c r="G60" s="20">
        <f t="shared" si="35"/>
        <v>-6.5</v>
      </c>
      <c r="H60" s="20">
        <f t="shared" si="35"/>
        <v>-6</v>
      </c>
      <c r="I60" s="20">
        <f t="shared" si="35"/>
        <v>-5.5</v>
      </c>
      <c r="J60" s="20">
        <f t="shared" si="35"/>
        <v>-5</v>
      </c>
      <c r="K60" s="20">
        <f t="shared" si="35"/>
        <v>-4.5</v>
      </c>
      <c r="L60" s="20">
        <f t="shared" si="35"/>
        <v>-4</v>
      </c>
      <c r="M60" s="20">
        <f t="shared" si="35"/>
        <v>-3.5</v>
      </c>
      <c r="N60" s="20">
        <f t="shared" si="35"/>
        <v>-3</v>
      </c>
      <c r="O60" s="20">
        <f t="shared" si="35"/>
        <v>-2.5</v>
      </c>
      <c r="P60" s="20">
        <f t="shared" si="35"/>
        <v>-2</v>
      </c>
      <c r="Q60" s="20">
        <f t="shared" si="35"/>
        <v>-1.5</v>
      </c>
      <c r="R60" s="20">
        <f t="shared" si="35"/>
        <v>-1</v>
      </c>
      <c r="S60" s="20">
        <f t="shared" si="35"/>
        <v>-0.5</v>
      </c>
      <c r="T60" s="20">
        <f t="shared" si="35"/>
        <v>0</v>
      </c>
      <c r="U60" s="20">
        <f t="shared" si="35"/>
        <v>0.5</v>
      </c>
      <c r="V60" s="20">
        <f t="shared" si="35"/>
        <v>1</v>
      </c>
      <c r="W60" s="20">
        <f t="shared" si="35"/>
        <v>1.5</v>
      </c>
      <c r="X60" s="20">
        <f t="shared" si="35"/>
        <v>2</v>
      </c>
      <c r="Y60" s="20">
        <f t="shared" si="35"/>
        <v>2.5</v>
      </c>
      <c r="Z60" s="20">
        <f t="shared" si="35"/>
        <v>3</v>
      </c>
      <c r="AA60" s="20">
        <f t="shared" si="35"/>
        <v>3.5</v>
      </c>
      <c r="AB60" s="20">
        <f t="shared" si="35"/>
        <v>4</v>
      </c>
      <c r="AC60" s="20">
        <f t="shared" si="35"/>
        <v>4.5</v>
      </c>
      <c r="AD60" s="20">
        <f t="shared" si="35"/>
        <v>5</v>
      </c>
      <c r="AE60" s="20">
        <f t="shared" si="35"/>
        <v>5.5</v>
      </c>
      <c r="AF60" s="20">
        <f t="shared" si="35"/>
        <v>6</v>
      </c>
      <c r="AG60" s="20">
        <f t="shared" si="35"/>
        <v>6.5</v>
      </c>
      <c r="AH60" s="20">
        <f t="shared" si="35"/>
        <v>7</v>
      </c>
      <c r="AI60" s="20">
        <f t="shared" si="35"/>
        <v>7.5</v>
      </c>
      <c r="AJ60" s="20">
        <f t="shared" si="35"/>
        <v>8</v>
      </c>
      <c r="AK60" s="24"/>
      <c r="AL60" s="24"/>
      <c r="AM60" s="69"/>
      <c r="AN60" s="69"/>
      <c r="AO60" s="69"/>
      <c r="AP60" s="69"/>
      <c r="AQ60" s="69"/>
      <c r="AR60" s="69"/>
      <c r="AS60" s="69"/>
      <c r="AT60" s="69"/>
      <c r="AU60" s="69"/>
      <c r="AV60" s="69"/>
      <c r="AW60" s="69"/>
      <c r="AX60" s="69"/>
      <c r="AY60" s="69"/>
    </row>
    <row r="61" spans="1:51" ht="15.75" thickBot="1" x14ac:dyDescent="0.3">
      <c r="A61" s="24"/>
      <c r="B61" s="6" t="s">
        <v>12</v>
      </c>
      <c r="C61" s="35">
        <f>IFERROR(AVERAGE(E61:AJ61),0)</f>
        <v>1.8211299917072146E-10</v>
      </c>
      <c r="D61" s="20" t="s">
        <v>3</v>
      </c>
      <c r="E61" s="62">
        <v>5.462338280844387E-10</v>
      </c>
      <c r="F61" s="62">
        <v>4.6080389288641093E-10</v>
      </c>
      <c r="G61" s="62">
        <v>3.8831788726385995E-10</v>
      </c>
      <c r="H61" s="62">
        <v>3.3654216896199882E-10</v>
      </c>
      <c r="I61" s="62">
        <v>2.8994402249034041E-10</v>
      </c>
      <c r="J61" s="62">
        <v>2.5292438390419655E-10</v>
      </c>
      <c r="K61" s="62">
        <v>2.117626878545634E-10</v>
      </c>
      <c r="L61" s="62">
        <v>1.7681407800111891E-10</v>
      </c>
      <c r="M61" s="62">
        <v>1.4548976842819964E-10</v>
      </c>
      <c r="N61" s="62">
        <v>1.1442433744708295E-10</v>
      </c>
      <c r="O61" s="62">
        <v>9.0607507028236521E-11</v>
      </c>
      <c r="P61" s="62">
        <v>7.4557034354660918E-11</v>
      </c>
      <c r="Q61" s="62">
        <v>6.0059833230146162E-11</v>
      </c>
      <c r="R61" s="62">
        <v>5.229347548486321E-11</v>
      </c>
      <c r="S61" s="62">
        <v>4.9186932386750635E-11</v>
      </c>
      <c r="T61" s="62">
        <v>4.7892539429207529E-11</v>
      </c>
      <c r="U61" s="62">
        <v>4.8669175203739445E-11</v>
      </c>
      <c r="V61" s="62">
        <v>5.0481325344298303E-11</v>
      </c>
      <c r="W61" s="62">
        <v>5.3846747033919507E-11</v>
      </c>
      <c r="X61" s="62">
        <v>5.8765440272590946E-11</v>
      </c>
      <c r="Y61" s="62">
        <v>6.5755162243346494E-11</v>
      </c>
      <c r="Z61" s="62">
        <v>7.6369184495525917E-11</v>
      </c>
      <c r="AA61" s="62">
        <v>8.7242085338312188E-11</v>
      </c>
      <c r="AB61" s="62">
        <v>9.8632743364705276E-11</v>
      </c>
      <c r="AC61" s="62">
        <v>1.110589157571586E-10</v>
      </c>
      <c r="AD61" s="62">
        <v>1.3125144589486763E-10</v>
      </c>
      <c r="AE61" s="62">
        <v>1.57398183637616E-10</v>
      </c>
      <c r="AF61" s="62">
        <v>1.9571221518097715E-10</v>
      </c>
      <c r="AG61" s="62">
        <v>2.5292438390419655E-10</v>
      </c>
      <c r="AH61" s="62">
        <v>3.3136459713184149E-10</v>
      </c>
      <c r="AI61" s="62">
        <v>3.8055152951857089E-10</v>
      </c>
      <c r="AJ61" s="62">
        <v>4.2973846190534573E-10</v>
      </c>
      <c r="AK61" s="24"/>
      <c r="AL61" s="24"/>
      <c r="AM61" s="69"/>
      <c r="AN61" s="6" t="s">
        <v>1</v>
      </c>
      <c r="AO61" s="126" t="s">
        <v>85</v>
      </c>
      <c r="AP61" s="127"/>
      <c r="AQ61" s="69"/>
      <c r="AR61" s="69"/>
      <c r="AS61" s="69"/>
      <c r="AT61" s="69"/>
      <c r="AU61" s="69"/>
      <c r="AV61" s="69"/>
      <c r="AW61" s="69"/>
      <c r="AX61" s="69"/>
      <c r="AY61" s="69"/>
    </row>
    <row r="62" spans="1:51" x14ac:dyDescent="0.25">
      <c r="A62" s="24"/>
      <c r="B62" s="41">
        <f t="shared" ref="B62:B67" si="36">IFERROR(C62/C61,0)</f>
        <v>1.5600624024960998</v>
      </c>
      <c r="C62" s="35">
        <f t="shared" ref="C62:C67" si="37">IFERROR(AVERAGE(E62:AJ62),0)</f>
        <v>2.8410764301204595E-10</v>
      </c>
      <c r="D62" s="20" t="s">
        <v>4</v>
      </c>
      <c r="E62" s="62">
        <v>8.5215885816605091E-10</v>
      </c>
      <c r="F62" s="62">
        <v>7.1888282821592972E-10</v>
      </c>
      <c r="G62" s="62">
        <v>6.0580013613706697E-10</v>
      </c>
      <c r="H62" s="62">
        <v>5.2502678465210422E-10</v>
      </c>
      <c r="I62" s="62">
        <v>4.5233076831566366E-10</v>
      </c>
      <c r="J62" s="62">
        <v>3.9457782200342669E-10</v>
      </c>
      <c r="K62" s="62">
        <v>3.3036300757342178E-10</v>
      </c>
      <c r="L62" s="62">
        <v>2.7584099532155839E-10</v>
      </c>
      <c r="M62" s="62">
        <v>2.2697311767269833E-10</v>
      </c>
      <c r="N62" s="62">
        <v>1.7850910678172065E-10</v>
      </c>
      <c r="O62" s="62">
        <v>1.413533650986529E-10</v>
      </c>
      <c r="P62" s="62">
        <v>1.1631362613831658E-10</v>
      </c>
      <c r="Q62" s="62">
        <v>9.3697087722536916E-11</v>
      </c>
      <c r="R62" s="62">
        <v>8.1581084999786604E-11</v>
      </c>
      <c r="S62" s="62">
        <v>7.6734683910687415E-11</v>
      </c>
      <c r="T62" s="62">
        <v>7.4715350123568692E-11</v>
      </c>
      <c r="U62" s="62">
        <v>7.5926950395849363E-11</v>
      </c>
      <c r="V62" s="62">
        <v>7.875401769781326E-11</v>
      </c>
      <c r="W62" s="62">
        <v>8.4004285544336199E-11</v>
      </c>
      <c r="X62" s="62">
        <v>9.1677753935399284E-11</v>
      </c>
      <c r="Y62" s="62">
        <v>1.0258215638587597E-10</v>
      </c>
      <c r="Z62" s="62">
        <v>1.1914069344075807E-10</v>
      </c>
      <c r="AA62" s="62">
        <v>1.3610309725165709E-10</v>
      </c>
      <c r="AB62" s="62">
        <v>1.5387323457832335E-10</v>
      </c>
      <c r="AC62" s="62">
        <v>1.7325883893472481E-10</v>
      </c>
      <c r="AD62" s="62">
        <v>2.0476044601383406E-10</v>
      </c>
      <c r="AE62" s="62">
        <v>2.4555098851422155E-10</v>
      </c>
      <c r="AF62" s="62">
        <v>3.0532326861306888E-10</v>
      </c>
      <c r="AG62" s="62">
        <v>3.9457782200342669E-10</v>
      </c>
      <c r="AH62" s="62">
        <v>5.1694944950365295E-10</v>
      </c>
      <c r="AI62" s="62">
        <v>5.9368413341430715E-10</v>
      </c>
      <c r="AJ62" s="62">
        <v>6.7041881732503238E-10</v>
      </c>
      <c r="AK62" s="24"/>
      <c r="AL62" s="24"/>
      <c r="AM62" s="69"/>
      <c r="AN62" s="69"/>
      <c r="AO62" s="69"/>
      <c r="AP62" s="69"/>
      <c r="AQ62" s="69"/>
      <c r="AR62" s="69"/>
      <c r="AS62" s="69"/>
      <c r="AT62" s="69"/>
      <c r="AU62" s="69"/>
      <c r="AV62" s="69"/>
      <c r="AW62" s="69"/>
      <c r="AX62" s="69"/>
      <c r="AY62" s="69"/>
    </row>
    <row r="63" spans="1:51" x14ac:dyDescent="0.25">
      <c r="A63" s="24"/>
      <c r="B63" s="41">
        <f t="shared" si="36"/>
        <v>1.5600624024961007</v>
      </c>
      <c r="C63" s="35">
        <f t="shared" si="37"/>
        <v>4.4322565212487695E-10</v>
      </c>
      <c r="D63" s="20" t="s">
        <v>5</v>
      </c>
      <c r="E63" s="62">
        <v>1.3294209955788626E-9</v>
      </c>
      <c r="F63" s="62">
        <v>1.1215020720997343E-9</v>
      </c>
      <c r="G63" s="62">
        <v>9.4508601581445715E-10</v>
      </c>
      <c r="H63" s="62">
        <v>8.1907454703916412E-10</v>
      </c>
      <c r="I63" s="62">
        <v>7.0566422514144088E-10</v>
      </c>
      <c r="J63" s="62">
        <v>6.1556602496634435E-10</v>
      </c>
      <c r="K63" s="62">
        <v>5.1538690729082964E-10</v>
      </c>
      <c r="L63" s="62">
        <v>4.3032916586826575E-10</v>
      </c>
      <c r="M63" s="62">
        <v>3.5409222725849972E-10</v>
      </c>
      <c r="N63" s="62">
        <v>2.7848534599332396E-10</v>
      </c>
      <c r="O63" s="62">
        <v>2.205200703567128E-10</v>
      </c>
      <c r="P63" s="62">
        <v>1.8145651503637532E-10</v>
      </c>
      <c r="Q63" s="62">
        <v>1.4617330377930877E-10</v>
      </c>
      <c r="R63" s="62">
        <v>1.2727158346300562E-10</v>
      </c>
      <c r="S63" s="62">
        <v>1.1971089533648583E-10</v>
      </c>
      <c r="T63" s="62">
        <v>1.1656060861711181E-10</v>
      </c>
      <c r="U63" s="62">
        <v>1.1845078064875096E-10</v>
      </c>
      <c r="V63" s="62">
        <v>1.2286118205587093E-10</v>
      </c>
      <c r="W63" s="62">
        <v>1.3105192752626552E-10</v>
      </c>
      <c r="X63" s="62">
        <v>1.4302301705990526E-10</v>
      </c>
      <c r="Y63" s="62">
        <v>1.6003456534458029E-10</v>
      </c>
      <c r="Z63" s="62">
        <v>1.8586691644424032E-10</v>
      </c>
      <c r="AA63" s="62">
        <v>2.1232932488558047E-10</v>
      </c>
      <c r="AB63" s="62">
        <v>2.4005184801610505E-10</v>
      </c>
      <c r="AC63" s="62">
        <v>2.702946005221916E-10</v>
      </c>
      <c r="AD63" s="62">
        <v>3.1943907334451489E-10</v>
      </c>
      <c r="AE63" s="62">
        <v>3.8307486507678864E-10</v>
      </c>
      <c r="AF63" s="62">
        <v>4.7632335197046623E-10</v>
      </c>
      <c r="AG63" s="62">
        <v>6.1556602496634435E-10</v>
      </c>
      <c r="AH63" s="62">
        <v>8.0647340016170508E-10</v>
      </c>
      <c r="AI63" s="62">
        <v>9.2618429549813913E-10</v>
      </c>
      <c r="AJ63" s="62">
        <v>1.0458951908346839E-9</v>
      </c>
      <c r="AK63" s="24"/>
      <c r="AL63" s="24"/>
      <c r="AM63" s="69"/>
      <c r="AN63" s="69"/>
      <c r="AO63" s="69"/>
      <c r="AP63" s="69"/>
      <c r="AQ63" s="69"/>
      <c r="AR63" s="69"/>
      <c r="AS63" s="69"/>
      <c r="AT63" s="69"/>
      <c r="AU63" s="69"/>
      <c r="AV63" s="69"/>
      <c r="AW63" s="69"/>
      <c r="AX63" s="69"/>
      <c r="AY63" s="69"/>
    </row>
    <row r="64" spans="1:51" x14ac:dyDescent="0.25">
      <c r="A64" s="24"/>
      <c r="B64" s="41">
        <f t="shared" si="36"/>
        <v>1.5600624024960987</v>
      </c>
      <c r="C64" s="35">
        <f t="shared" si="37"/>
        <v>6.9145967570183567E-10</v>
      </c>
      <c r="D64" s="20" t="s">
        <v>6</v>
      </c>
      <c r="E64" s="62">
        <v>2.0739797122915174E-9</v>
      </c>
      <c r="F64" s="62">
        <v>1.7496132170042655E-9</v>
      </c>
      <c r="G64" s="62">
        <v>1.4743931603969689E-9</v>
      </c>
      <c r="H64" s="62">
        <v>1.2778074056773231E-9</v>
      </c>
      <c r="I64" s="62">
        <v>1.1008802264297051E-9</v>
      </c>
      <c r="J64" s="62">
        <v>9.6032141180396937E-10</v>
      </c>
      <c r="K64" s="62">
        <v>8.0403573680316623E-10</v>
      </c>
      <c r="L64" s="62">
        <v>6.7134035236858928E-10</v>
      </c>
      <c r="M64" s="62">
        <v>5.5240597076208997E-10</v>
      </c>
      <c r="N64" s="62">
        <v>4.3445451793030256E-10</v>
      </c>
      <c r="O64" s="62">
        <v>3.4402507075930234E-10</v>
      </c>
      <c r="P64" s="62">
        <v>2.8308348679621731E-10</v>
      </c>
      <c r="Q64" s="62">
        <v>2.2803947547474068E-10</v>
      </c>
      <c r="R64" s="62">
        <v>1.9855161226677942E-10</v>
      </c>
      <c r="S64" s="62">
        <v>1.8675646698359723E-10</v>
      </c>
      <c r="T64" s="62">
        <v>1.8184182311561908E-10</v>
      </c>
      <c r="U64" s="62">
        <v>1.8479060943642897E-10</v>
      </c>
      <c r="V64" s="62">
        <v>1.9167111085159271E-10</v>
      </c>
      <c r="W64" s="62">
        <v>2.0444918490837056E-10</v>
      </c>
      <c r="X64" s="62">
        <v>2.2312483160671649E-10</v>
      </c>
      <c r="Y64" s="62">
        <v>2.4966390849388499E-10</v>
      </c>
      <c r="Z64" s="62">
        <v>2.8996398821254344E-10</v>
      </c>
      <c r="AA64" s="62">
        <v>3.3124699670137359E-10</v>
      </c>
      <c r="AB64" s="62">
        <v>3.7449586273963347E-10</v>
      </c>
      <c r="AC64" s="62">
        <v>4.2167644387237376E-10</v>
      </c>
      <c r="AD64" s="62">
        <v>4.9834488821297175E-10</v>
      </c>
      <c r="AE64" s="62">
        <v>5.9762069434756423E-10</v>
      </c>
      <c r="AF64" s="62">
        <v>7.4309415284004093E-10</v>
      </c>
      <c r="AG64" s="62">
        <v>9.6032141180396937E-10</v>
      </c>
      <c r="AH64" s="62">
        <v>1.2581488302054682E-9</v>
      </c>
      <c r="AI64" s="62">
        <v>1.4449052971889846E-9</v>
      </c>
      <c r="AJ64" s="62">
        <v>1.6316617641726738E-9</v>
      </c>
      <c r="AK64" s="24"/>
      <c r="AL64" s="24"/>
      <c r="AM64" s="69"/>
      <c r="AN64" s="69"/>
      <c r="AO64" s="146" t="s">
        <v>10</v>
      </c>
      <c r="AP64" s="146"/>
      <c r="AQ64" s="146"/>
      <c r="AR64" s="146"/>
      <c r="AS64" s="145" t="s">
        <v>11</v>
      </c>
      <c r="AT64" s="145"/>
      <c r="AU64" s="145"/>
      <c r="AV64" s="145"/>
      <c r="AW64" s="69"/>
      <c r="AX64" s="69"/>
      <c r="AY64" s="69"/>
    </row>
    <row r="65" spans="1:51" x14ac:dyDescent="0.25">
      <c r="A65" s="24"/>
      <c r="B65" s="41">
        <f t="shared" si="36"/>
        <v>1.5600624024961001</v>
      </c>
      <c r="C65" s="35">
        <f t="shared" si="37"/>
        <v>1.07872024290458E-9</v>
      </c>
      <c r="D65" s="20" t="s">
        <v>7</v>
      </c>
      <c r="E65" s="62">
        <v>3.2355377726856743E-9</v>
      </c>
      <c r="F65" s="62">
        <v>2.7295057987586045E-9</v>
      </c>
      <c r="G65" s="62">
        <v>2.3001453360327128E-9</v>
      </c>
      <c r="H65" s="62">
        <v>1.9934592912282733E-9</v>
      </c>
      <c r="I65" s="62">
        <v>1.7174418509043762E-9</v>
      </c>
      <c r="J65" s="62">
        <v>1.4981613288673468E-9</v>
      </c>
      <c r="K65" s="62">
        <v>1.2543459232498693E-9</v>
      </c>
      <c r="L65" s="62">
        <v>1.0473328430087197E-9</v>
      </c>
      <c r="M65" s="62">
        <v>8.6178778590029638E-10</v>
      </c>
      <c r="N65" s="62">
        <v>6.7777615901763262E-10</v>
      </c>
      <c r="O65" s="62">
        <v>5.3670057840764787E-10</v>
      </c>
      <c r="P65" s="62">
        <v>4.4162790451827972E-10</v>
      </c>
      <c r="Q65" s="62">
        <v>3.5575581197307435E-10</v>
      </c>
      <c r="R65" s="62">
        <v>3.0975290525238599E-10</v>
      </c>
      <c r="S65" s="62">
        <v>2.9135174256411424E-10</v>
      </c>
      <c r="T65" s="62">
        <v>2.8368459144402349E-10</v>
      </c>
      <c r="U65" s="62">
        <v>2.8828488211611385E-10</v>
      </c>
      <c r="V65" s="62">
        <v>2.9901889368423198E-10</v>
      </c>
      <c r="W65" s="62">
        <v>3.1895348659652195E-10</v>
      </c>
      <c r="X65" s="62">
        <v>3.4808866085291183E-10</v>
      </c>
      <c r="Y65" s="62">
        <v>3.8949127690153666E-10</v>
      </c>
      <c r="Z65" s="62">
        <v>4.5236191608821124E-10</v>
      </c>
      <c r="AA65" s="62">
        <v>5.1676598549356251E-10</v>
      </c>
      <c r="AB65" s="62">
        <v>5.8423691535044225E-10</v>
      </c>
      <c r="AC65" s="62">
        <v>6.5784156610354715E-10</v>
      </c>
      <c r="AD65" s="62">
        <v>7.774491235771789E-10</v>
      </c>
      <c r="AE65" s="62">
        <v>9.3232557620524833E-10</v>
      </c>
      <c r="AF65" s="62">
        <v>1.1592732493604383E-9</v>
      </c>
      <c r="AG65" s="62">
        <v>1.4981613288673468E-9</v>
      </c>
      <c r="AH65" s="62">
        <v>1.9627906867480002E-9</v>
      </c>
      <c r="AI65" s="62">
        <v>2.2541424293119881E-9</v>
      </c>
      <c r="AJ65" s="62">
        <v>2.545494171876246E-9</v>
      </c>
      <c r="AK65" s="24"/>
      <c r="AL65" s="24"/>
      <c r="AM65" s="69"/>
      <c r="AN65" s="20" t="s">
        <v>3</v>
      </c>
      <c r="AO65" s="74">
        <v>-0.72</v>
      </c>
      <c r="AP65" s="75">
        <v>-0.92</v>
      </c>
      <c r="AQ65" s="76">
        <v>-0.25</v>
      </c>
      <c r="AR65" s="73">
        <v>-0.3</v>
      </c>
      <c r="AS65" s="55">
        <v>-0.69</v>
      </c>
      <c r="AT65" s="59">
        <v>-0.89</v>
      </c>
      <c r="AU65" s="70">
        <v>-0.24</v>
      </c>
      <c r="AV65" s="72">
        <v>-0.28999999999999998</v>
      </c>
      <c r="AW65" s="69"/>
      <c r="AX65" s="69"/>
      <c r="AY65" s="69"/>
    </row>
    <row r="66" spans="1:51" x14ac:dyDescent="0.25">
      <c r="A66" s="24"/>
      <c r="B66" s="41">
        <f t="shared" si="36"/>
        <v>0.11472773731202979</v>
      </c>
      <c r="C66" s="35">
        <f t="shared" si="37"/>
        <v>1.2375913266112561E-10</v>
      </c>
      <c r="D66" s="31" t="s">
        <v>9</v>
      </c>
      <c r="E66" s="62">
        <v>3.7120592764783347E-10</v>
      </c>
      <c r="F66" s="62">
        <v>3.1315002427163925E-10</v>
      </c>
      <c r="G66" s="62">
        <v>2.6389046989184849E-10</v>
      </c>
      <c r="H66" s="62">
        <v>2.2870507390626823E-10</v>
      </c>
      <c r="I66" s="62">
        <v>1.9703821751924402E-10</v>
      </c>
      <c r="J66" s="62">
        <v>1.7188065938933774E-10</v>
      </c>
      <c r="K66" s="62">
        <v>1.4390826958102275E-10</v>
      </c>
      <c r="L66" s="62">
        <v>1.201581272909655E-10</v>
      </c>
      <c r="M66" s="62">
        <v>9.8870962719483005E-11</v>
      </c>
      <c r="N66" s="62">
        <v>7.7759725128133509E-11</v>
      </c>
      <c r="O66" s="62">
        <v>6.1574442974766454E-11</v>
      </c>
      <c r="P66" s="62">
        <v>5.0666970219234741E-11</v>
      </c>
      <c r="Q66" s="62">
        <v>4.0815059343273904E-11</v>
      </c>
      <c r="R66" s="62">
        <v>3.5537249945433153E-11</v>
      </c>
      <c r="S66" s="62">
        <v>3.3426126186297528E-11</v>
      </c>
      <c r="T66" s="62">
        <v>3.254649128666055E-11</v>
      </c>
      <c r="U66" s="62">
        <v>3.3074272226445972E-11</v>
      </c>
      <c r="V66" s="62">
        <v>3.4305761085939223E-11</v>
      </c>
      <c r="W66" s="62">
        <v>3.6592811825003325E-11</v>
      </c>
      <c r="X66" s="62">
        <v>3.9935424443630173E-11</v>
      </c>
      <c r="Y66" s="62">
        <v>4.4685452901685495E-11</v>
      </c>
      <c r="Z66" s="62">
        <v>5.1898459078935906E-11</v>
      </c>
      <c r="AA66" s="62">
        <v>5.9287392235498491E-11</v>
      </c>
      <c r="AB66" s="62">
        <v>6.7028179352313596E-11</v>
      </c>
      <c r="AC66" s="62">
        <v>7.5472674388861488E-11</v>
      </c>
      <c r="AD66" s="62">
        <v>8.919497882323126E-11</v>
      </c>
      <c r="AE66" s="62">
        <v>1.0696360379616451E-10</v>
      </c>
      <c r="AF66" s="62">
        <v>1.3300079682548699E-10</v>
      </c>
      <c r="AG66" s="62">
        <v>1.7188065938933774E-10</v>
      </c>
      <c r="AH66" s="62">
        <v>2.2518653430771897E-10</v>
      </c>
      <c r="AI66" s="62">
        <v>2.5861266049400778E-10</v>
      </c>
      <c r="AJ66" s="62">
        <v>2.9203878668031673E-10</v>
      </c>
      <c r="AK66" s="24"/>
      <c r="AL66" s="24"/>
      <c r="AM66" s="69"/>
      <c r="AN66" s="20" t="s">
        <v>4</v>
      </c>
      <c r="AO66" s="74">
        <v>-0.74</v>
      </c>
      <c r="AP66" s="75">
        <v>-0.94</v>
      </c>
      <c r="AQ66" s="76">
        <v>-0.255</v>
      </c>
      <c r="AR66" s="73">
        <v>-0.30499999999999999</v>
      </c>
      <c r="AS66" s="55">
        <v>-0.71</v>
      </c>
      <c r="AT66" s="59">
        <v>-0.91</v>
      </c>
      <c r="AU66" s="70">
        <v>-0.245</v>
      </c>
      <c r="AV66" s="72">
        <v>-0.29499999999999998</v>
      </c>
      <c r="AW66" s="69"/>
      <c r="AX66" s="69"/>
      <c r="AY66" s="69"/>
    </row>
    <row r="67" spans="1:51" x14ac:dyDescent="0.25">
      <c r="A67" s="24"/>
      <c r="B67" s="41">
        <f t="shared" si="36"/>
        <v>1.6</v>
      </c>
      <c r="C67" s="35">
        <f t="shared" si="37"/>
        <v>1.9801461225780099E-10</v>
      </c>
      <c r="D67" s="33" t="s">
        <v>8</v>
      </c>
      <c r="E67" s="62">
        <v>5.9392948423653361E-10</v>
      </c>
      <c r="F67" s="62">
        <v>5.010400388346228E-10</v>
      </c>
      <c r="G67" s="62">
        <v>4.2222475182695761E-10</v>
      </c>
      <c r="H67" s="62">
        <v>3.6592811825002915E-10</v>
      </c>
      <c r="I67" s="62">
        <v>3.1526114803079042E-10</v>
      </c>
      <c r="J67" s="62">
        <v>2.750090550229404E-10</v>
      </c>
      <c r="K67" s="62">
        <v>2.302532313296364E-10</v>
      </c>
      <c r="L67" s="62">
        <v>1.9225300366554481E-10</v>
      </c>
      <c r="M67" s="62">
        <v>1.5819354035117281E-10</v>
      </c>
      <c r="N67" s="62">
        <v>1.244155602050136E-10</v>
      </c>
      <c r="O67" s="62">
        <v>9.8519108759626324E-11</v>
      </c>
      <c r="P67" s="62">
        <v>8.1067152350775589E-11</v>
      </c>
      <c r="Q67" s="62">
        <v>6.5304094949238241E-11</v>
      </c>
      <c r="R67" s="62">
        <v>5.6859599912693038E-11</v>
      </c>
      <c r="S67" s="62">
        <v>5.3481801898076038E-11</v>
      </c>
      <c r="T67" s="62">
        <v>5.2074386058656876E-11</v>
      </c>
      <c r="U67" s="62">
        <v>5.2918835562313557E-11</v>
      </c>
      <c r="V67" s="62">
        <v>5.4889217737502755E-11</v>
      </c>
      <c r="W67" s="62">
        <v>5.8548498920005328E-11</v>
      </c>
      <c r="X67" s="62">
        <v>6.3896679109808274E-11</v>
      </c>
      <c r="Y67" s="62">
        <v>7.1496724642696803E-11</v>
      </c>
      <c r="Z67" s="62">
        <v>8.3037534526297442E-11</v>
      </c>
      <c r="AA67" s="62">
        <v>9.4859827576797597E-11</v>
      </c>
      <c r="AB67" s="62">
        <v>1.0724508696370176E-10</v>
      </c>
      <c r="AC67" s="62">
        <v>1.207562790221784E-10</v>
      </c>
      <c r="AD67" s="62">
        <v>1.4271196611717001E-10</v>
      </c>
      <c r="AE67" s="62">
        <v>1.7114176607386321E-10</v>
      </c>
      <c r="AF67" s="62">
        <v>2.128012749207792E-10</v>
      </c>
      <c r="AG67" s="62">
        <v>2.750090550229404E-10</v>
      </c>
      <c r="AH67" s="62">
        <v>3.6029845489235038E-10</v>
      </c>
      <c r="AI67" s="62">
        <v>4.1378025679041242E-10</v>
      </c>
      <c r="AJ67" s="62">
        <v>4.6726205868850676E-10</v>
      </c>
      <c r="AK67" s="24"/>
      <c r="AL67" s="24"/>
      <c r="AM67" s="69"/>
      <c r="AN67" s="20" t="s">
        <v>5</v>
      </c>
      <c r="AO67" s="74">
        <v>-0.76</v>
      </c>
      <c r="AP67" s="75">
        <v>-0.96</v>
      </c>
      <c r="AQ67" s="76">
        <v>-0.26</v>
      </c>
      <c r="AR67" s="73">
        <v>-0.31</v>
      </c>
      <c r="AS67" s="55">
        <v>-0.73</v>
      </c>
      <c r="AT67" s="59">
        <v>-0.93</v>
      </c>
      <c r="AU67" s="70">
        <v>-0.25</v>
      </c>
      <c r="AV67" s="72">
        <v>-0.3</v>
      </c>
      <c r="AW67" s="69"/>
      <c r="AX67" s="69"/>
      <c r="AY67" s="69"/>
    </row>
    <row r="68" spans="1:51" x14ac:dyDescent="0.25">
      <c r="A68" s="24"/>
      <c r="B68" s="24"/>
      <c r="C68" s="24"/>
      <c r="D68" s="24"/>
      <c r="E68" s="24"/>
      <c r="F68" s="24"/>
      <c r="G68" s="24"/>
      <c r="H68" s="24"/>
      <c r="I68" s="24"/>
      <c r="J68" s="24"/>
      <c r="K68" s="24"/>
      <c r="L68" s="24"/>
      <c r="M68" s="24"/>
      <c r="N68" s="24"/>
      <c r="O68" s="24"/>
      <c r="P68" s="24"/>
      <c r="Q68" s="24"/>
      <c r="R68" s="24"/>
      <c r="S68" s="24"/>
      <c r="T68" s="24"/>
      <c r="U68" s="24"/>
      <c r="V68" s="24"/>
      <c r="W68" s="24"/>
      <c r="X68" s="24"/>
      <c r="Y68" s="24"/>
      <c r="Z68" s="24"/>
      <c r="AA68" s="24"/>
      <c r="AB68" s="24"/>
      <c r="AC68" s="24"/>
      <c r="AD68" s="24"/>
      <c r="AE68" s="24"/>
      <c r="AF68" s="24"/>
      <c r="AG68" s="24"/>
      <c r="AH68" s="24"/>
      <c r="AI68" s="24"/>
      <c r="AJ68" s="24"/>
      <c r="AK68" s="24"/>
      <c r="AL68" s="24"/>
      <c r="AM68" s="69"/>
      <c r="AN68" s="20" t="s">
        <v>6</v>
      </c>
      <c r="AO68" s="74">
        <v>-0.78</v>
      </c>
      <c r="AP68" s="75">
        <v>-0.98</v>
      </c>
      <c r="AQ68" s="76">
        <v>-0.26500000000000001</v>
      </c>
      <c r="AR68" s="73">
        <v>-0.315</v>
      </c>
      <c r="AS68" s="55">
        <v>-0.75</v>
      </c>
      <c r="AT68" s="59">
        <v>-0.95</v>
      </c>
      <c r="AU68" s="70">
        <v>-0.255</v>
      </c>
      <c r="AV68" s="72">
        <v>-0.30499999999999999</v>
      </c>
      <c r="AW68" s="69"/>
      <c r="AX68" s="69"/>
      <c r="AY68" s="69"/>
    </row>
    <row r="69" spans="1:51" x14ac:dyDescent="0.25">
      <c r="A69" s="24"/>
      <c r="B69" s="24"/>
      <c r="C69" s="24"/>
      <c r="D69" s="24"/>
      <c r="E69" s="24"/>
      <c r="F69" s="24"/>
      <c r="G69" s="24"/>
      <c r="H69" s="24"/>
      <c r="I69" s="24"/>
      <c r="J69" s="24"/>
      <c r="K69" s="24"/>
      <c r="L69" s="24"/>
      <c r="M69" s="24"/>
      <c r="N69" s="24"/>
      <c r="O69" s="24"/>
      <c r="P69" s="24"/>
      <c r="Q69" s="24"/>
      <c r="R69" s="24"/>
      <c r="S69" s="24"/>
      <c r="T69" s="24"/>
      <c r="U69" s="24"/>
      <c r="V69" s="24"/>
      <c r="W69" s="24"/>
      <c r="X69" s="24"/>
      <c r="Y69" s="24"/>
      <c r="Z69" s="24"/>
      <c r="AA69" s="24"/>
      <c r="AB69" s="24"/>
      <c r="AC69" s="24"/>
      <c r="AD69" s="24"/>
      <c r="AE69" s="24"/>
      <c r="AF69" s="24"/>
      <c r="AG69" s="24"/>
      <c r="AH69" s="24"/>
      <c r="AI69" s="24"/>
      <c r="AJ69" s="24"/>
      <c r="AK69" s="24"/>
      <c r="AL69" s="24"/>
      <c r="AM69" s="69"/>
      <c r="AN69" s="20" t="s">
        <v>7</v>
      </c>
      <c r="AO69" s="74">
        <v>-0.8</v>
      </c>
      <c r="AP69" s="75">
        <v>-1</v>
      </c>
      <c r="AQ69" s="76">
        <v>-0.27</v>
      </c>
      <c r="AR69" s="73">
        <v>-0.32</v>
      </c>
      <c r="AS69" s="55">
        <v>-0.77</v>
      </c>
      <c r="AT69" s="59">
        <v>-0.97</v>
      </c>
      <c r="AU69" s="70">
        <v>-0.26</v>
      </c>
      <c r="AV69" s="72">
        <v>-0.31</v>
      </c>
      <c r="AW69" s="69"/>
      <c r="AX69" s="69"/>
      <c r="AY69" s="69"/>
    </row>
    <row r="70" spans="1:51" x14ac:dyDescent="0.25">
      <c r="A70" s="24"/>
      <c r="B70" s="9" t="s">
        <v>11</v>
      </c>
      <c r="C70" s="20" t="s">
        <v>57</v>
      </c>
      <c r="D70" s="24"/>
      <c r="E70" s="20">
        <f>S57</f>
        <v>-7.5</v>
      </c>
      <c r="F70" s="20">
        <f t="shared" ref="F70:AJ70" si="38">E70+$U$57</f>
        <v>-7</v>
      </c>
      <c r="G70" s="20">
        <f t="shared" si="38"/>
        <v>-6.5</v>
      </c>
      <c r="H70" s="20">
        <f t="shared" si="38"/>
        <v>-6</v>
      </c>
      <c r="I70" s="20">
        <f t="shared" si="38"/>
        <v>-5.5</v>
      </c>
      <c r="J70" s="20">
        <f t="shared" si="38"/>
        <v>-5</v>
      </c>
      <c r="K70" s="20">
        <f t="shared" si="38"/>
        <v>-4.5</v>
      </c>
      <c r="L70" s="20">
        <f t="shared" si="38"/>
        <v>-4</v>
      </c>
      <c r="M70" s="20">
        <f t="shared" si="38"/>
        <v>-3.5</v>
      </c>
      <c r="N70" s="20">
        <f t="shared" si="38"/>
        <v>-3</v>
      </c>
      <c r="O70" s="20">
        <f t="shared" si="38"/>
        <v>-2.5</v>
      </c>
      <c r="P70" s="20">
        <f t="shared" si="38"/>
        <v>-2</v>
      </c>
      <c r="Q70" s="20">
        <f t="shared" si="38"/>
        <v>-1.5</v>
      </c>
      <c r="R70" s="20">
        <f t="shared" si="38"/>
        <v>-1</v>
      </c>
      <c r="S70" s="20">
        <f t="shared" si="38"/>
        <v>-0.5</v>
      </c>
      <c r="T70" s="20">
        <f t="shared" si="38"/>
        <v>0</v>
      </c>
      <c r="U70" s="20">
        <f t="shared" si="38"/>
        <v>0.5</v>
      </c>
      <c r="V70" s="20">
        <f t="shared" si="38"/>
        <v>1</v>
      </c>
      <c r="W70" s="20">
        <f t="shared" si="38"/>
        <v>1.5</v>
      </c>
      <c r="X70" s="20">
        <f t="shared" si="38"/>
        <v>2</v>
      </c>
      <c r="Y70" s="20">
        <f t="shared" si="38"/>
        <v>2.5</v>
      </c>
      <c r="Z70" s="20">
        <f t="shared" si="38"/>
        <v>3</v>
      </c>
      <c r="AA70" s="20">
        <f t="shared" si="38"/>
        <v>3.5</v>
      </c>
      <c r="AB70" s="20">
        <f t="shared" si="38"/>
        <v>4</v>
      </c>
      <c r="AC70" s="20">
        <f t="shared" si="38"/>
        <v>4.5</v>
      </c>
      <c r="AD70" s="20">
        <f t="shared" si="38"/>
        <v>5</v>
      </c>
      <c r="AE70" s="20">
        <f t="shared" si="38"/>
        <v>5.5</v>
      </c>
      <c r="AF70" s="20">
        <f t="shared" si="38"/>
        <v>6</v>
      </c>
      <c r="AG70" s="20">
        <f t="shared" si="38"/>
        <v>6.5</v>
      </c>
      <c r="AH70" s="20">
        <f t="shared" si="38"/>
        <v>7</v>
      </c>
      <c r="AI70" s="20">
        <f t="shared" si="38"/>
        <v>7.5</v>
      </c>
      <c r="AJ70" s="20">
        <f t="shared" si="38"/>
        <v>8</v>
      </c>
      <c r="AK70" s="24"/>
      <c r="AL70" s="24"/>
      <c r="AM70" s="69"/>
      <c r="AN70" s="31" t="s">
        <v>9</v>
      </c>
      <c r="AO70" s="78">
        <v>-0.08</v>
      </c>
      <c r="AP70" s="79">
        <v>-0.09</v>
      </c>
      <c r="AQ70" s="80">
        <v>-0.04</v>
      </c>
      <c r="AR70" s="81">
        <v>-0.03</v>
      </c>
      <c r="AS70" s="82">
        <v>-7.0000000000000007E-2</v>
      </c>
      <c r="AT70" s="83">
        <v>-0.08</v>
      </c>
      <c r="AU70" s="84">
        <v>-0.03</v>
      </c>
      <c r="AV70" s="85">
        <v>-0.02</v>
      </c>
      <c r="AW70" s="69"/>
      <c r="AX70" s="69"/>
      <c r="AY70" s="69"/>
    </row>
    <row r="71" spans="1:51" x14ac:dyDescent="0.25">
      <c r="A71" s="24"/>
      <c r="B71" s="6" t="s">
        <v>12</v>
      </c>
      <c r="C71" s="35">
        <f t="shared" ref="C71:C77" si="39">IFERROR(AVERAGE(E71:AJ71),0)</f>
        <v>2.6537661820737265E-10</v>
      </c>
      <c r="D71" s="20" t="s">
        <v>3</v>
      </c>
      <c r="E71" s="62">
        <v>7.9597660083343133E-10</v>
      </c>
      <c r="F71" s="62">
        <v>6.7148736942355561E-10</v>
      </c>
      <c r="G71" s="62">
        <v>5.6586014277259221E-10</v>
      </c>
      <c r="H71" s="62">
        <v>4.9041212373626864E-10</v>
      </c>
      <c r="I71" s="62">
        <v>4.2250890660351015E-10</v>
      </c>
      <c r="J71" s="62">
        <v>3.6856357299253545E-10</v>
      </c>
      <c r="K71" s="62">
        <v>3.0858239785866951E-10</v>
      </c>
      <c r="L71" s="62">
        <v>2.5765498500912805E-10</v>
      </c>
      <c r="M71" s="62">
        <v>2.1200893349211645E-10</v>
      </c>
      <c r="N71" s="62">
        <v>1.6674012207031003E-10</v>
      </c>
      <c r="O71" s="62">
        <v>1.3203403331361222E-10</v>
      </c>
      <c r="P71" s="62">
        <v>1.0864514741234272E-10</v>
      </c>
      <c r="Q71" s="62">
        <v>8.7519702082162307E-11</v>
      </c>
      <c r="R71" s="62">
        <v>7.6202499226708267E-11</v>
      </c>
      <c r="S71" s="62">
        <v>7.1675618084536187E-11</v>
      </c>
      <c r="T71" s="62">
        <v>6.9789417608611892E-11</v>
      </c>
      <c r="U71" s="62">
        <v>7.0921137894163763E-11</v>
      </c>
      <c r="V71" s="62">
        <v>7.356181856043847E-11</v>
      </c>
      <c r="W71" s="62">
        <v>7.8465939797797351E-11</v>
      </c>
      <c r="X71" s="62">
        <v>8.5633501606241683E-11</v>
      </c>
      <c r="Y71" s="62">
        <v>9.5818984176164649E-11</v>
      </c>
      <c r="Z71" s="62">
        <v>1.1128582807860149E-10</v>
      </c>
      <c r="AA71" s="62">
        <v>1.2712991207623863E-10</v>
      </c>
      <c r="AB71" s="62">
        <v>1.4372847626423843E-10</v>
      </c>
      <c r="AC71" s="62">
        <v>1.618360008329732E-10</v>
      </c>
      <c r="AD71" s="62">
        <v>1.9126072825714127E-10</v>
      </c>
      <c r="AE71" s="62">
        <v>2.2936197787047757E-10</v>
      </c>
      <c r="AF71" s="62">
        <v>2.8519351195739258E-10</v>
      </c>
      <c r="AG71" s="62">
        <v>3.6856357299253545E-10</v>
      </c>
      <c r="AH71" s="62">
        <v>4.8286732183261799E-10</v>
      </c>
      <c r="AI71" s="62">
        <v>5.545429399171957E-10</v>
      </c>
      <c r="AJ71" s="62">
        <v>6.2621855800161449E-10</v>
      </c>
      <c r="AK71" s="24"/>
      <c r="AL71" s="24"/>
      <c r="AM71" s="69"/>
      <c r="AN71" s="33" t="s">
        <v>8</v>
      </c>
      <c r="AO71" s="78">
        <v>-0.08</v>
      </c>
      <c r="AP71" s="79">
        <v>-0.09</v>
      </c>
      <c r="AQ71" s="80">
        <v>-0.04</v>
      </c>
      <c r="AR71" s="81">
        <v>-0.03</v>
      </c>
      <c r="AS71" s="82">
        <v>-7.0000000000000007E-2</v>
      </c>
      <c r="AT71" s="83">
        <v>-0.08</v>
      </c>
      <c r="AU71" s="84">
        <v>-0.03</v>
      </c>
      <c r="AV71" s="85">
        <v>-0.02</v>
      </c>
      <c r="AW71" s="69"/>
      <c r="AX71" s="69"/>
      <c r="AY71" s="69"/>
    </row>
    <row r="72" spans="1:51" x14ac:dyDescent="0.25">
      <c r="A72" s="24"/>
      <c r="B72" s="41">
        <f t="shared" ref="B72:B77" si="40">IFERROR(C72/C71,0)</f>
        <v>1.6103059581320449</v>
      </c>
      <c r="C72" s="35">
        <f t="shared" si="39"/>
        <v>4.2733754944826509E-10</v>
      </c>
      <c r="D72" s="20" t="s">
        <v>4</v>
      </c>
      <c r="E72" s="62">
        <v>1.281765862855767E-9</v>
      </c>
      <c r="F72" s="62">
        <v>1.0813001117931653E-9</v>
      </c>
      <c r="G72" s="62">
        <v>9.1120795937615497E-10</v>
      </c>
      <c r="H72" s="62">
        <v>7.8971356479270307E-10</v>
      </c>
      <c r="I72" s="62">
        <v>6.8036860966748819E-10</v>
      </c>
      <c r="J72" s="62">
        <v>5.9350011754031474E-10</v>
      </c>
      <c r="K72" s="62">
        <v>4.9691207384648871E-10</v>
      </c>
      <c r="L72" s="62">
        <v>4.149033575026217E-10</v>
      </c>
      <c r="M72" s="62">
        <v>3.413992487795756E-10</v>
      </c>
      <c r="N72" s="62">
        <v>2.6850261202948474E-10</v>
      </c>
      <c r="O72" s="62">
        <v>2.1261519052111467E-10</v>
      </c>
      <c r="P72" s="62">
        <v>1.7495192820022982E-10</v>
      </c>
      <c r="Q72" s="62">
        <v>1.4093349771684751E-10</v>
      </c>
      <c r="R72" s="62">
        <v>1.2270933852932089E-10</v>
      </c>
      <c r="S72" s="62">
        <v>1.1541967485432558E-10</v>
      </c>
      <c r="T72" s="62">
        <v>1.1238231498971318E-10</v>
      </c>
      <c r="U72" s="62">
        <v>1.1420473090847627E-10</v>
      </c>
      <c r="V72" s="62">
        <v>1.1845703471890252E-10</v>
      </c>
      <c r="W72" s="62">
        <v>1.2635417036682343E-10</v>
      </c>
      <c r="X72" s="62">
        <v>1.3789613785224103E-10</v>
      </c>
      <c r="Y72" s="62">
        <v>1.5429788112103809E-10</v>
      </c>
      <c r="Z72" s="62">
        <v>1.7920423201063041E-10</v>
      </c>
      <c r="AA72" s="62">
        <v>2.0471805487317012E-10</v>
      </c>
      <c r="AB72" s="62">
        <v>2.3144682168154337E-10</v>
      </c>
      <c r="AC72" s="62">
        <v>2.6060547638159935E-10</v>
      </c>
      <c r="AD72" s="62">
        <v>3.0798829026914857E-10</v>
      </c>
      <c r="AE72" s="62">
        <v>3.6934295953378032E-10</v>
      </c>
      <c r="AF72" s="62">
        <v>4.5924881152559191E-10</v>
      </c>
      <c r="AG72" s="62">
        <v>5.9350011754031474E-10</v>
      </c>
      <c r="AH72" s="62">
        <v>7.7756412533432854E-10</v>
      </c>
      <c r="AI72" s="62">
        <v>8.9298380018872097E-10</v>
      </c>
      <c r="AJ72" s="62">
        <v>1.0084034750428575E-9</v>
      </c>
      <c r="AK72" s="24"/>
      <c r="AL72" s="24"/>
      <c r="AM72" s="69"/>
      <c r="AN72" s="69"/>
      <c r="AO72" s="69"/>
      <c r="AP72" s="69"/>
      <c r="AQ72" s="69"/>
      <c r="AR72" s="69"/>
      <c r="AS72" s="69"/>
      <c r="AT72" s="69"/>
      <c r="AU72" s="69"/>
      <c r="AV72" s="69"/>
      <c r="AW72" s="69"/>
      <c r="AX72" s="69"/>
      <c r="AY72" s="69"/>
    </row>
    <row r="73" spans="1:51" x14ac:dyDescent="0.25">
      <c r="A73" s="24"/>
      <c r="B73" s="41">
        <f t="shared" si="40"/>
        <v>1.6103059581320449</v>
      </c>
      <c r="C73" s="35">
        <f t="shared" si="39"/>
        <v>6.8814420201008865E-10</v>
      </c>
      <c r="D73" s="20" t="s">
        <v>5</v>
      </c>
      <c r="E73" s="62">
        <v>2.0640352058869033E-9</v>
      </c>
      <c r="F73" s="62">
        <v>1.7412240125493804E-9</v>
      </c>
      <c r="G73" s="62">
        <v>1.4673236060807649E-9</v>
      </c>
      <c r="H73" s="62">
        <v>1.2716804586033867E-9</v>
      </c>
      <c r="I73" s="62">
        <v>1.0956016258735719E-9</v>
      </c>
      <c r="J73" s="62">
        <v>9.5571677542723785E-10</v>
      </c>
      <c r="K73" s="62">
        <v>8.0018047318275147E-10</v>
      </c>
      <c r="L73" s="62">
        <v>6.6812134863546165E-10</v>
      </c>
      <c r="M73" s="62">
        <v>5.4975724441155488E-10</v>
      </c>
      <c r="N73" s="62">
        <v>4.3237135592509622E-10</v>
      </c>
      <c r="O73" s="62">
        <v>3.4237550808553087E-10</v>
      </c>
      <c r="P73" s="62">
        <v>2.8172613236751984E-10</v>
      </c>
      <c r="Q73" s="62">
        <v>2.2694605107382854E-10</v>
      </c>
      <c r="R73" s="62">
        <v>1.9759957895220756E-10</v>
      </c>
      <c r="S73" s="62">
        <v>1.8586099010358388E-10</v>
      </c>
      <c r="T73" s="62">
        <v>1.8096991141660737E-10</v>
      </c>
      <c r="U73" s="62">
        <v>1.8390455862878627E-10</v>
      </c>
      <c r="V73" s="62">
        <v>1.9075206879050326E-10</v>
      </c>
      <c r="W73" s="62">
        <v>2.0346887337652728E-10</v>
      </c>
      <c r="X73" s="62">
        <v>2.2205497238686157E-10</v>
      </c>
      <c r="Y73" s="62">
        <v>2.4846679729635762E-10</v>
      </c>
      <c r="Z73" s="62">
        <v>2.8857364252919551E-10</v>
      </c>
      <c r="AA73" s="62">
        <v>3.2965870349946878E-10</v>
      </c>
      <c r="AB73" s="62">
        <v>3.7270019594451428E-10</v>
      </c>
      <c r="AC73" s="62">
        <v>4.1965455133912941E-10</v>
      </c>
      <c r="AD73" s="62">
        <v>4.959553788553117E-10</v>
      </c>
      <c r="AE73" s="62">
        <v>5.947551683313693E-10</v>
      </c>
      <c r="AF73" s="62">
        <v>7.3953109746472127E-10</v>
      </c>
      <c r="AG73" s="62">
        <v>9.5571677542723785E-10</v>
      </c>
      <c r="AH73" s="62">
        <v>1.2521161438556015E-9</v>
      </c>
      <c r="AI73" s="62">
        <v>1.437977133959293E-9</v>
      </c>
      <c r="AJ73" s="62">
        <v>1.6238381240625724E-9</v>
      </c>
      <c r="AK73" s="24"/>
      <c r="AL73" s="24"/>
      <c r="AM73" s="69"/>
      <c r="AN73" s="69"/>
      <c r="AO73" s="69"/>
      <c r="AP73" s="69"/>
      <c r="AQ73" s="69"/>
      <c r="AR73" s="69"/>
      <c r="AS73" s="69"/>
      <c r="AT73" s="69"/>
      <c r="AU73" s="69"/>
      <c r="AV73" s="69"/>
      <c r="AW73" s="69"/>
      <c r="AX73" s="69"/>
      <c r="AY73" s="69"/>
    </row>
    <row r="74" spans="1:51" x14ac:dyDescent="0.25">
      <c r="A74" s="24"/>
      <c r="B74" s="41">
        <f t="shared" si="40"/>
        <v>1.6103059581320454</v>
      </c>
      <c r="C74" s="35">
        <f t="shared" si="39"/>
        <v>1.1081227085508676E-9</v>
      </c>
      <c r="D74" s="20" t="s">
        <v>6</v>
      </c>
      <c r="E74" s="62">
        <v>3.3237281898339828E-9</v>
      </c>
      <c r="F74" s="62">
        <v>2.8039034018508539E-9</v>
      </c>
      <c r="G74" s="62">
        <v>2.3628399453796537E-9</v>
      </c>
      <c r="H74" s="62">
        <v>2.047794619329125E-9</v>
      </c>
      <c r="I74" s="62">
        <v>1.7642538258833687E-9</v>
      </c>
      <c r="J74" s="62">
        <v>1.5389964177572267E-9</v>
      </c>
      <c r="K74" s="62">
        <v>1.2885353835471038E-9</v>
      </c>
      <c r="L74" s="62">
        <v>1.0758797884629012E-9</v>
      </c>
      <c r="M74" s="62">
        <v>8.8527736620218182E-10</v>
      </c>
      <c r="N74" s="62">
        <v>6.962501705718136E-10</v>
      </c>
      <c r="O74" s="62">
        <v>5.5132932058861652E-10</v>
      </c>
      <c r="P74" s="62">
        <v>4.536652695129144E-10</v>
      </c>
      <c r="Q74" s="62">
        <v>3.6545257821872552E-10</v>
      </c>
      <c r="R74" s="62">
        <v>3.1819577931112328E-10</v>
      </c>
      <c r="S74" s="62">
        <v>2.992930597481222E-10</v>
      </c>
      <c r="T74" s="62">
        <v>2.9141692659679128E-10</v>
      </c>
      <c r="U74" s="62">
        <v>2.9614260648757855E-10</v>
      </c>
      <c r="V74" s="62">
        <v>3.0716919289936115E-10</v>
      </c>
      <c r="W74" s="62">
        <v>3.2764713909263651E-10</v>
      </c>
      <c r="X74" s="62">
        <v>3.5757644506740995E-10</v>
      </c>
      <c r="Y74" s="62">
        <v>4.0010756408431182E-10</v>
      </c>
      <c r="Z74" s="62">
        <v>4.6469185592463047E-10</v>
      </c>
      <c r="AA74" s="62">
        <v>5.308513743952798E-10</v>
      </c>
      <c r="AB74" s="62">
        <v>6.0016134612643204E-10</v>
      </c>
      <c r="AC74" s="62">
        <v>6.7577222437863032E-10</v>
      </c>
      <c r="AD74" s="62">
        <v>7.9863990153834409E-10</v>
      </c>
      <c r="AE74" s="62">
        <v>9.5773779119383144E-10</v>
      </c>
      <c r="AF74" s="62">
        <v>1.1908713324713708E-9</v>
      </c>
      <c r="AG74" s="62">
        <v>1.5389964177572267E-9</v>
      </c>
      <c r="AH74" s="62">
        <v>2.0162900867239959E-9</v>
      </c>
      <c r="AI74" s="62">
        <v>2.3155831464722916E-9</v>
      </c>
      <c r="AJ74" s="62">
        <v>2.6148762062199234E-9</v>
      </c>
      <c r="AK74" s="24"/>
      <c r="AL74" s="24"/>
      <c r="AM74" s="25"/>
      <c r="AN74" s="25"/>
      <c r="AO74" s="25"/>
      <c r="AP74" s="25"/>
      <c r="AQ74" s="25"/>
      <c r="AR74" s="25"/>
      <c r="AS74" s="68"/>
      <c r="AT74" s="68"/>
      <c r="AU74" s="68"/>
      <c r="AV74" s="68"/>
      <c r="AW74" s="68"/>
      <c r="AX74" s="68"/>
      <c r="AY74" s="68"/>
    </row>
    <row r="75" spans="1:51" ht="15.75" thickBot="1" x14ac:dyDescent="0.3">
      <c r="A75" s="24"/>
      <c r="B75" s="41">
        <f t="shared" si="40"/>
        <v>1.6103059581320449</v>
      </c>
      <c r="C75" s="35">
        <f t="shared" si="39"/>
        <v>1.7844165999208817E-9</v>
      </c>
      <c r="D75" s="20" t="s">
        <v>7</v>
      </c>
      <c r="E75" s="62">
        <v>5.3522193073010999E-9</v>
      </c>
      <c r="F75" s="62">
        <v>4.5151423540271397E-9</v>
      </c>
      <c r="G75" s="62">
        <v>3.8048952421572521E-9</v>
      </c>
      <c r="H75" s="62">
        <v>3.2975758765364334E-9</v>
      </c>
      <c r="I75" s="62">
        <v>2.8409884474772444E-9</v>
      </c>
      <c r="J75" s="62">
        <v>2.478255101058336E-9</v>
      </c>
      <c r="K75" s="62">
        <v>2.0749362053898612E-9</v>
      </c>
      <c r="L75" s="62">
        <v>1.7324956335956542E-9</v>
      </c>
      <c r="M75" s="62">
        <v>1.4255674173948178E-9</v>
      </c>
      <c r="N75" s="62">
        <v>1.1211757980222442E-9</v>
      </c>
      <c r="O75" s="62">
        <v>8.8780888983674161E-10</v>
      </c>
      <c r="P75" s="62">
        <v>7.3053988649422614E-10</v>
      </c>
      <c r="Q75" s="62">
        <v>5.8849046412033096E-10</v>
      </c>
      <c r="R75" s="62">
        <v>5.1239255927717117E-10</v>
      </c>
      <c r="S75" s="62">
        <v>4.8195339733997133E-10</v>
      </c>
      <c r="T75" s="62">
        <v>4.6927041319934181E-10</v>
      </c>
      <c r="U75" s="62">
        <v>4.7688020368370139E-10</v>
      </c>
      <c r="V75" s="62">
        <v>4.9463638148045277E-10</v>
      </c>
      <c r="W75" s="62">
        <v>5.2761214024579147E-10</v>
      </c>
      <c r="X75" s="62">
        <v>5.7580747997972616E-10</v>
      </c>
      <c r="Y75" s="62">
        <v>6.4429559433866637E-10</v>
      </c>
      <c r="Z75" s="62">
        <v>7.482960642908703E-10</v>
      </c>
      <c r="AA75" s="62">
        <v>8.5483313107130396E-10</v>
      </c>
      <c r="AB75" s="62">
        <v>9.6644339150794202E-10</v>
      </c>
      <c r="AC75" s="62">
        <v>1.0882000392570537E-9</v>
      </c>
      <c r="AD75" s="62">
        <v>1.2860545918491853E-9</v>
      </c>
      <c r="AE75" s="62">
        <v>1.5422508714876513E-9</v>
      </c>
      <c r="AF75" s="62">
        <v>1.917667202047296E-9</v>
      </c>
      <c r="AG75" s="62">
        <v>2.478255101058336E-9</v>
      </c>
      <c r="AH75" s="62">
        <v>3.2468439399742285E-9</v>
      </c>
      <c r="AI75" s="62">
        <v>3.7287973373144795E-9</v>
      </c>
      <c r="AJ75" s="62">
        <v>4.210750734653661E-9</v>
      </c>
      <c r="AK75" s="24"/>
      <c r="AL75" s="24"/>
      <c r="AM75" s="25"/>
      <c r="AN75" s="25"/>
      <c r="AO75" s="25"/>
      <c r="AP75" s="25"/>
      <c r="AQ75" s="25"/>
      <c r="AR75" s="25"/>
      <c r="AS75" s="68"/>
      <c r="AT75" s="68"/>
      <c r="AU75" s="68"/>
      <c r="AV75" s="68"/>
      <c r="AW75" s="68"/>
      <c r="AX75" s="68"/>
      <c r="AY75" s="68"/>
    </row>
    <row r="76" spans="1:51" ht="15.75" thickBot="1" x14ac:dyDescent="0.3">
      <c r="A76" s="24"/>
      <c r="B76" s="41">
        <f t="shared" si="40"/>
        <v>9.535558837117708E-2</v>
      </c>
      <c r="C76" s="35">
        <f t="shared" si="39"/>
        <v>1.7015409478475098E-10</v>
      </c>
      <c r="D76" s="31" t="s">
        <v>9</v>
      </c>
      <c r="E76" s="62">
        <v>5.1036402113927152E-10</v>
      </c>
      <c r="F76" s="62">
        <v>4.3054405574786331E-10</v>
      </c>
      <c r="G76" s="62">
        <v>3.6281802450661027E-10</v>
      </c>
      <c r="H76" s="62">
        <v>3.1444228790573939E-10</v>
      </c>
      <c r="I76" s="62">
        <v>2.709041249649131E-10</v>
      </c>
      <c r="J76" s="62">
        <v>2.3631547329528661E-10</v>
      </c>
      <c r="K76" s="62">
        <v>1.9785676269759996E-10</v>
      </c>
      <c r="L76" s="62">
        <v>1.6520314049200647E-10</v>
      </c>
      <c r="M76" s="62">
        <v>1.3593581984846916E-10</v>
      </c>
      <c r="N76" s="62">
        <v>1.0691037788793964E-10</v>
      </c>
      <c r="O76" s="62">
        <v>8.4657539051545879E-11</v>
      </c>
      <c r="P76" s="62">
        <v>6.9661060705268523E-11</v>
      </c>
      <c r="Q76" s="62">
        <v>5.6115854457023744E-11</v>
      </c>
      <c r="R76" s="62">
        <v>4.8859493966888741E-11</v>
      </c>
      <c r="S76" s="62">
        <v>4.5956949770841029E-11</v>
      </c>
      <c r="T76" s="62">
        <v>4.4747556355808049E-11</v>
      </c>
      <c r="U76" s="62">
        <v>4.5473192404824344E-11</v>
      </c>
      <c r="V76" s="62">
        <v>4.7166343185860038E-11</v>
      </c>
      <c r="W76" s="62">
        <v>5.0310766064914344E-11</v>
      </c>
      <c r="X76" s="62">
        <v>5.4906461041990764E-11</v>
      </c>
      <c r="Y76" s="62">
        <v>6.1437185483121099E-11</v>
      </c>
      <c r="Z76" s="62">
        <v>7.1354211486293742E-11</v>
      </c>
      <c r="AA76" s="62">
        <v>8.1513116172479954E-11</v>
      </c>
      <c r="AB76" s="62">
        <v>9.2155778224675852E-11</v>
      </c>
      <c r="AC76" s="62">
        <v>1.0376595500889114E-10</v>
      </c>
      <c r="AD76" s="62">
        <v>1.2263249228323449E-10</v>
      </c>
      <c r="AE76" s="62">
        <v>1.4706223926666893E-10</v>
      </c>
      <c r="AF76" s="62">
        <v>1.8286028435132262E-10</v>
      </c>
      <c r="AG76" s="62">
        <v>2.3631547329528661E-10</v>
      </c>
      <c r="AH76" s="62">
        <v>3.0960471424563078E-10</v>
      </c>
      <c r="AI76" s="62">
        <v>3.5556166401648229E-10</v>
      </c>
      <c r="AJ76" s="62">
        <v>4.0151861378728132E-10</v>
      </c>
      <c r="AK76" s="24"/>
      <c r="AL76" s="24"/>
      <c r="AM76" s="25"/>
      <c r="AN76" s="6" t="s">
        <v>1</v>
      </c>
      <c r="AO76" s="126" t="s">
        <v>86</v>
      </c>
      <c r="AP76" s="131"/>
      <c r="AQ76" s="127"/>
      <c r="AR76" s="25"/>
      <c r="AS76" s="68"/>
      <c r="AT76" s="6" t="s">
        <v>1</v>
      </c>
      <c r="AU76" s="126" t="s">
        <v>87</v>
      </c>
      <c r="AV76" s="127"/>
      <c r="AW76" s="68"/>
      <c r="AX76" s="77" t="s">
        <v>40</v>
      </c>
      <c r="AY76" s="68"/>
    </row>
    <row r="77" spans="1:51" x14ac:dyDescent="0.25">
      <c r="A77" s="24"/>
      <c r="B77" s="41">
        <f t="shared" si="40"/>
        <v>1.650000000001651</v>
      </c>
      <c r="C77" s="35">
        <f t="shared" si="39"/>
        <v>2.8075425639512005E-10</v>
      </c>
      <c r="D77" s="33" t="s">
        <v>8</v>
      </c>
      <c r="E77" s="62">
        <v>8.4210063488064006E-10</v>
      </c>
      <c r="F77" s="62">
        <v>7.1039769198468484E-10</v>
      </c>
      <c r="G77" s="62">
        <v>5.9864974043650567E-10</v>
      </c>
      <c r="H77" s="62">
        <v>5.1882977504498879E-10</v>
      </c>
      <c r="I77" s="62">
        <v>4.4699180619255358E-10</v>
      </c>
      <c r="J77" s="62">
        <v>3.8992053093761286E-10</v>
      </c>
      <c r="K77" s="62">
        <v>3.2646365845136636E-10</v>
      </c>
      <c r="L77" s="62">
        <v>2.7258518181208324E-10</v>
      </c>
      <c r="M77" s="62">
        <v>2.2429410275019841E-10</v>
      </c>
      <c r="N77" s="62">
        <v>1.7640212351527681E-10</v>
      </c>
      <c r="O77" s="62">
        <v>1.3968493943519039E-10</v>
      </c>
      <c r="P77" s="62">
        <v>1.1494075016380801E-10</v>
      </c>
      <c r="Q77" s="62">
        <v>9.2591159854181769E-11</v>
      </c>
      <c r="R77" s="62">
        <v>8.0618165045447044E-11</v>
      </c>
      <c r="S77" s="62">
        <v>7.5828967121963532E-11</v>
      </c>
      <c r="T77" s="62">
        <v>7.383346798715712E-11</v>
      </c>
      <c r="U77" s="62">
        <v>7.50307674680352E-11</v>
      </c>
      <c r="V77" s="62">
        <v>7.7824466256746886E-11</v>
      </c>
      <c r="W77" s="62">
        <v>8.3012764007191675E-11</v>
      </c>
      <c r="X77" s="62">
        <v>9.0595660719375357E-11</v>
      </c>
      <c r="Y77" s="62">
        <v>1.013713560472512E-10</v>
      </c>
      <c r="Z77" s="62">
        <v>1.177344489525024E-10</v>
      </c>
      <c r="AA77" s="62">
        <v>1.344966416847264E-10</v>
      </c>
      <c r="AB77" s="62">
        <v>1.520570340708672E-10</v>
      </c>
      <c r="AC77" s="62">
        <v>1.7121382576484159E-10</v>
      </c>
      <c r="AD77" s="62">
        <v>2.0234361226753923E-10</v>
      </c>
      <c r="AE77" s="62">
        <v>2.4265269479024638E-10</v>
      </c>
      <c r="AF77" s="62">
        <v>3.0171946917998405E-10</v>
      </c>
      <c r="AG77" s="62">
        <v>3.8992053093761286E-10</v>
      </c>
      <c r="AH77" s="62">
        <v>5.108477785058016E-10</v>
      </c>
      <c r="AI77" s="62">
        <v>5.8667674562778238E-10</v>
      </c>
      <c r="AJ77" s="62">
        <v>6.6250571274967671E-10</v>
      </c>
      <c r="AK77" s="24"/>
      <c r="AL77" s="24"/>
      <c r="AM77" s="25"/>
      <c r="AN77" s="25"/>
      <c r="AO77" s="25"/>
      <c r="AP77" s="25"/>
      <c r="AQ77" s="25"/>
      <c r="AR77" s="25"/>
      <c r="AS77" s="68"/>
      <c r="AT77" s="68"/>
      <c r="AU77" s="68"/>
      <c r="AV77" s="68"/>
      <c r="AW77" s="68"/>
      <c r="AX77" s="68"/>
      <c r="AY77" s="68"/>
    </row>
    <row r="78" spans="1:51" x14ac:dyDescent="0.25">
      <c r="A78" s="24"/>
      <c r="B78" s="24"/>
      <c r="C78" s="24"/>
      <c r="D78" s="24"/>
      <c r="E78" s="24"/>
      <c r="F78" s="24"/>
      <c r="G78" s="24"/>
      <c r="H78" s="24"/>
      <c r="I78" s="24"/>
      <c r="J78" s="24"/>
      <c r="K78" s="24"/>
      <c r="L78" s="24"/>
      <c r="M78" s="24"/>
      <c r="N78" s="24"/>
      <c r="O78" s="24"/>
      <c r="P78" s="24"/>
      <c r="Q78" s="24"/>
      <c r="R78" s="24"/>
      <c r="S78" s="24"/>
      <c r="T78" s="24"/>
      <c r="U78" s="24"/>
      <c r="V78" s="24"/>
      <c r="W78" s="24"/>
      <c r="X78" s="24"/>
      <c r="Y78" s="24"/>
      <c r="Z78" s="24"/>
      <c r="AA78" s="24"/>
      <c r="AB78" s="24"/>
      <c r="AC78" s="24"/>
      <c r="AD78" s="24"/>
      <c r="AE78" s="24"/>
      <c r="AF78" s="24"/>
      <c r="AG78" s="24"/>
      <c r="AH78" s="24"/>
      <c r="AI78" s="24"/>
      <c r="AJ78" s="24"/>
      <c r="AK78" s="24"/>
      <c r="AL78" s="24"/>
      <c r="AM78" s="25"/>
      <c r="AN78" s="25"/>
      <c r="AO78" s="25"/>
      <c r="AP78" s="25"/>
      <c r="AQ78" s="25"/>
      <c r="AR78" s="25"/>
      <c r="AS78" s="68"/>
      <c r="AT78" s="68"/>
      <c r="AU78" s="68"/>
      <c r="AV78" s="68"/>
      <c r="AW78" s="68"/>
      <c r="AX78" s="68"/>
      <c r="AY78" s="68"/>
    </row>
    <row r="79" spans="1:51" x14ac:dyDescent="0.25">
      <c r="A79" s="24"/>
      <c r="B79" s="24"/>
      <c r="C79" s="24"/>
      <c r="D79" s="24"/>
      <c r="E79" s="24"/>
      <c r="F79" s="24"/>
      <c r="G79" s="24"/>
      <c r="H79" s="24"/>
      <c r="I79" s="24"/>
      <c r="J79" s="24"/>
      <c r="K79" s="24"/>
      <c r="L79" s="24"/>
      <c r="M79" s="24"/>
      <c r="N79" s="24"/>
      <c r="O79" s="24"/>
      <c r="P79" s="24"/>
      <c r="Q79" s="24"/>
      <c r="R79" s="24"/>
      <c r="S79" s="24"/>
      <c r="T79" s="24"/>
      <c r="U79" s="24"/>
      <c r="V79" s="24"/>
      <c r="W79" s="24"/>
      <c r="X79" s="24"/>
      <c r="Y79" s="24"/>
      <c r="Z79" s="24"/>
      <c r="AA79" s="24"/>
      <c r="AB79" s="24"/>
      <c r="AC79" s="24"/>
      <c r="AD79" s="24"/>
      <c r="AE79" s="24"/>
      <c r="AF79" s="24"/>
      <c r="AG79" s="24"/>
      <c r="AH79" s="24"/>
      <c r="AI79" s="24"/>
      <c r="AJ79" s="24"/>
      <c r="AK79" s="24"/>
      <c r="AL79" s="24"/>
      <c r="AM79" s="25"/>
      <c r="AN79" s="25"/>
      <c r="AO79" s="7" t="s">
        <v>10</v>
      </c>
      <c r="AP79" s="9" t="s">
        <v>11</v>
      </c>
      <c r="AQ79" s="25"/>
      <c r="AR79" s="25"/>
      <c r="AS79" s="68"/>
      <c r="AT79" s="68"/>
      <c r="AU79" s="68"/>
      <c r="AV79" s="68"/>
      <c r="AW79" s="68"/>
      <c r="AX79" s="68"/>
      <c r="AY79" s="68"/>
    </row>
    <row r="80" spans="1:51" x14ac:dyDescent="0.25">
      <c r="A80" s="24"/>
      <c r="B80" s="24"/>
      <c r="C80" s="24"/>
      <c r="D80" s="24"/>
      <c r="E80" s="24"/>
      <c r="F80" s="24"/>
      <c r="G80" s="24"/>
      <c r="H80" s="24"/>
      <c r="I80" s="24"/>
      <c r="J80" s="24"/>
      <c r="K80" s="24"/>
      <c r="L80" s="24"/>
      <c r="M80" s="24"/>
      <c r="N80" s="24"/>
      <c r="O80" s="24"/>
      <c r="P80" s="24"/>
      <c r="Q80" s="24"/>
      <c r="R80" s="24"/>
      <c r="S80" s="24"/>
      <c r="T80" s="24"/>
      <c r="U80" s="24"/>
      <c r="V80" s="24"/>
      <c r="W80" s="24"/>
      <c r="X80" s="24"/>
      <c r="Y80" s="24"/>
      <c r="Z80" s="24"/>
      <c r="AA80" s="24"/>
      <c r="AB80" s="24"/>
      <c r="AC80" s="24"/>
      <c r="AD80" s="24"/>
      <c r="AE80" s="24"/>
      <c r="AF80" s="24"/>
      <c r="AG80" s="24"/>
      <c r="AH80" s="24"/>
      <c r="AI80" s="24"/>
      <c r="AJ80" s="24"/>
      <c r="AK80" s="24"/>
      <c r="AL80" s="24"/>
      <c r="AM80" s="25"/>
      <c r="AN80" s="20" t="s">
        <v>3</v>
      </c>
      <c r="AO80" s="86">
        <v>0.62</v>
      </c>
      <c r="AP80" s="71">
        <v>0.6</v>
      </c>
      <c r="AQ80" s="25"/>
      <c r="AR80" s="25"/>
      <c r="AS80" s="68"/>
      <c r="AT80" s="132" t="s">
        <v>26</v>
      </c>
      <c r="AU80" s="134"/>
      <c r="AV80" s="58">
        <v>550</v>
      </c>
      <c r="AW80" s="59">
        <v>6.7000000000000004E-2</v>
      </c>
      <c r="AX80" s="60">
        <v>100</v>
      </c>
      <c r="AY80" s="68"/>
    </row>
    <row r="81" spans="1:51" x14ac:dyDescent="0.25">
      <c r="A81" s="24"/>
      <c r="B81" s="24"/>
      <c r="C81" s="24"/>
      <c r="D81" s="24"/>
      <c r="E81" s="24"/>
      <c r="F81" s="24"/>
      <c r="G81" s="24"/>
      <c r="H81" s="24"/>
      <c r="I81" s="24"/>
      <c r="J81" s="24"/>
      <c r="K81" s="24"/>
      <c r="L81" s="24"/>
      <c r="M81" s="24"/>
      <c r="N81" s="24"/>
      <c r="O81" s="24"/>
      <c r="P81" s="24"/>
      <c r="Q81" s="24"/>
      <c r="R81" s="24"/>
      <c r="S81" s="24"/>
      <c r="T81" s="24"/>
      <c r="U81" s="24"/>
      <c r="V81" s="24"/>
      <c r="W81" s="24"/>
      <c r="X81" s="24"/>
      <c r="Y81" s="24"/>
      <c r="Z81" s="24"/>
      <c r="AA81" s="24"/>
      <c r="AB81" s="24"/>
      <c r="AC81" s="24"/>
      <c r="AD81" s="24"/>
      <c r="AE81" s="24"/>
      <c r="AF81" s="24"/>
      <c r="AG81" s="24"/>
      <c r="AH81" s="24"/>
      <c r="AI81" s="24"/>
      <c r="AJ81" s="24"/>
      <c r="AK81" s="24"/>
      <c r="AL81" s="24"/>
      <c r="AM81" s="25"/>
      <c r="AN81" s="20" t="s">
        <v>4</v>
      </c>
      <c r="AO81" s="86">
        <v>0.64</v>
      </c>
      <c r="AP81" s="71">
        <v>0.62</v>
      </c>
      <c r="AQ81" s="25"/>
      <c r="AR81" s="25"/>
      <c r="AS81" s="68"/>
      <c r="AT81" s="143" t="s">
        <v>9</v>
      </c>
      <c r="AU81" s="144"/>
      <c r="AV81" s="58">
        <v>500</v>
      </c>
      <c r="AW81" s="59">
        <v>6.7000000000000004E-2</v>
      </c>
      <c r="AX81" s="60">
        <v>75</v>
      </c>
      <c r="AY81" s="68"/>
    </row>
    <row r="82" spans="1:51" x14ac:dyDescent="0.25">
      <c r="A82" s="24"/>
      <c r="B82" s="24"/>
      <c r="C82" s="24"/>
      <c r="D82" s="24"/>
      <c r="E82" s="24"/>
      <c r="F82" s="24"/>
      <c r="G82" s="24"/>
      <c r="H82" s="24"/>
      <c r="I82" s="24"/>
      <c r="J82" s="24"/>
      <c r="K82" s="24"/>
      <c r="L82" s="24"/>
      <c r="M82" s="24"/>
      <c r="N82" s="24"/>
      <c r="O82" s="24"/>
      <c r="P82" s="24"/>
      <c r="Q82" s="24"/>
      <c r="R82" s="24"/>
      <c r="S82" s="24"/>
      <c r="T82" s="24"/>
      <c r="U82" s="24"/>
      <c r="V82" s="24"/>
      <c r="W82" s="24"/>
      <c r="X82" s="24"/>
      <c r="Y82" s="24"/>
      <c r="Z82" s="24"/>
      <c r="AA82" s="24"/>
      <c r="AB82" s="24"/>
      <c r="AC82" s="24"/>
      <c r="AD82" s="24"/>
      <c r="AE82" s="24"/>
      <c r="AF82" s="24"/>
      <c r="AG82" s="24"/>
      <c r="AH82" s="24"/>
      <c r="AI82" s="24"/>
      <c r="AJ82" s="24"/>
      <c r="AK82" s="24"/>
      <c r="AL82" s="24"/>
      <c r="AM82" s="25"/>
      <c r="AN82" s="20" t="s">
        <v>5</v>
      </c>
      <c r="AO82" s="86">
        <v>0.66</v>
      </c>
      <c r="AP82" s="71">
        <v>0.64</v>
      </c>
      <c r="AQ82" s="25"/>
      <c r="AR82" s="25"/>
      <c r="AS82" s="68"/>
      <c r="AT82" s="136" t="s">
        <v>8</v>
      </c>
      <c r="AU82" s="137"/>
      <c r="AV82" s="58">
        <v>500</v>
      </c>
      <c r="AW82" s="59">
        <v>6.7000000000000004E-2</v>
      </c>
      <c r="AX82" s="60">
        <v>75</v>
      </c>
      <c r="AY82" s="68"/>
    </row>
    <row r="83" spans="1:51" x14ac:dyDescent="0.25">
      <c r="A83" s="42"/>
      <c r="B83" s="42"/>
      <c r="C83" s="42"/>
      <c r="D83" s="42"/>
      <c r="E83" s="42"/>
      <c r="F83" s="42"/>
      <c r="G83" s="42"/>
      <c r="H83" s="42"/>
      <c r="I83" s="42"/>
      <c r="J83" s="42"/>
      <c r="K83" s="42"/>
      <c r="L83" s="42"/>
      <c r="M83" s="42"/>
      <c r="N83" s="42"/>
      <c r="O83" s="42"/>
      <c r="P83" s="42"/>
      <c r="Q83" s="42"/>
      <c r="R83" s="42"/>
      <c r="S83" s="42"/>
      <c r="T83" s="42"/>
      <c r="U83" s="42"/>
      <c r="V83" s="42"/>
      <c r="W83" s="42"/>
      <c r="X83" s="42"/>
      <c r="Y83" s="42"/>
      <c r="Z83" s="42"/>
      <c r="AA83" s="42"/>
      <c r="AB83" s="42"/>
      <c r="AC83" s="42"/>
      <c r="AD83" s="42"/>
      <c r="AE83" s="42"/>
      <c r="AF83" s="42"/>
      <c r="AG83" s="42"/>
      <c r="AH83" s="42"/>
      <c r="AI83" s="42"/>
      <c r="AJ83" s="42"/>
      <c r="AK83" s="42"/>
      <c r="AL83" s="42"/>
      <c r="AM83" s="25"/>
      <c r="AN83" s="20" t="s">
        <v>6</v>
      </c>
      <c r="AO83" s="86">
        <v>0.68</v>
      </c>
      <c r="AP83" s="71">
        <v>0.66</v>
      </c>
      <c r="AQ83" s="25"/>
      <c r="AR83" s="25"/>
      <c r="AS83" s="68"/>
      <c r="AT83" s="68"/>
      <c r="AU83" s="68"/>
      <c r="AV83" s="68"/>
      <c r="AW83" s="68"/>
      <c r="AX83" s="68"/>
      <c r="AY83" s="68"/>
    </row>
    <row r="84" spans="1:51" ht="15.75" thickBot="1" x14ac:dyDescent="0.3">
      <c r="A84" s="42"/>
      <c r="B84" s="42"/>
      <c r="C84" s="42"/>
      <c r="D84" s="42"/>
      <c r="E84" s="42"/>
      <c r="F84" s="42"/>
      <c r="G84" s="42"/>
      <c r="H84" s="42"/>
      <c r="I84" s="42"/>
      <c r="J84" s="42"/>
      <c r="K84" s="42"/>
      <c r="L84" s="42"/>
      <c r="M84" s="42"/>
      <c r="N84" s="42"/>
      <c r="O84" s="42"/>
      <c r="P84" s="42"/>
      <c r="Q84" s="42"/>
      <c r="R84" s="42"/>
      <c r="S84" s="42"/>
      <c r="T84" s="42"/>
      <c r="U84" s="42"/>
      <c r="V84" s="42"/>
      <c r="W84" s="42"/>
      <c r="X84" s="42"/>
      <c r="Y84" s="42"/>
      <c r="Z84" s="42"/>
      <c r="AA84" s="42"/>
      <c r="AB84" s="42"/>
      <c r="AC84" s="42"/>
      <c r="AD84" s="42"/>
      <c r="AE84" s="42"/>
      <c r="AF84" s="42"/>
      <c r="AG84" s="42"/>
      <c r="AH84" s="42"/>
      <c r="AI84" s="42"/>
      <c r="AJ84" s="42"/>
      <c r="AK84" s="42"/>
      <c r="AL84" s="42"/>
      <c r="AM84" s="25"/>
      <c r="AN84" s="20" t="s">
        <v>7</v>
      </c>
      <c r="AO84" s="86">
        <v>0.7</v>
      </c>
      <c r="AP84" s="71">
        <v>0.68</v>
      </c>
      <c r="AQ84" s="25"/>
      <c r="AR84" s="25"/>
      <c r="AS84" s="68"/>
      <c r="AT84" s="68"/>
      <c r="AU84" s="68"/>
      <c r="AV84" s="68"/>
      <c r="AW84" s="68"/>
      <c r="AX84" s="68"/>
      <c r="AY84" s="68"/>
    </row>
    <row r="85" spans="1:51" ht="15.75" thickBot="1" x14ac:dyDescent="0.3">
      <c r="A85" s="42"/>
      <c r="B85" s="129" t="s">
        <v>60</v>
      </c>
      <c r="C85" s="138"/>
      <c r="D85" s="138"/>
      <c r="E85" s="130"/>
      <c r="F85" s="42"/>
      <c r="G85" s="126" t="s">
        <v>64</v>
      </c>
      <c r="H85" s="131"/>
      <c r="I85" s="131"/>
      <c r="J85" s="131"/>
      <c r="K85" s="131"/>
      <c r="L85" s="131"/>
      <c r="M85" s="131"/>
      <c r="N85" s="131"/>
      <c r="O85" s="127"/>
      <c r="P85" s="42"/>
      <c r="Q85" s="42"/>
      <c r="R85" s="42"/>
      <c r="S85" s="42"/>
      <c r="T85" s="42"/>
      <c r="U85" s="42"/>
      <c r="V85" s="42"/>
      <c r="W85" s="42"/>
      <c r="X85" s="42"/>
      <c r="Y85" s="42"/>
      <c r="Z85" s="42"/>
      <c r="AA85" s="42"/>
      <c r="AB85" s="42"/>
      <c r="AC85" s="42"/>
      <c r="AD85" s="42"/>
      <c r="AE85" s="42"/>
      <c r="AF85" s="42"/>
      <c r="AG85" s="42"/>
      <c r="AH85" s="42"/>
      <c r="AI85" s="42"/>
      <c r="AJ85" s="42"/>
      <c r="AK85" s="42"/>
      <c r="AL85" s="42"/>
      <c r="AM85" s="25"/>
      <c r="AN85" s="31" t="s">
        <v>9</v>
      </c>
      <c r="AO85" s="87">
        <v>0.35</v>
      </c>
      <c r="AP85" s="88">
        <v>0.32</v>
      </c>
      <c r="AQ85" s="25"/>
      <c r="AR85" s="25"/>
      <c r="AS85" s="68"/>
      <c r="AT85" s="68"/>
      <c r="AU85" s="68"/>
      <c r="AV85" s="68"/>
      <c r="AW85" s="68"/>
      <c r="AX85" s="68"/>
      <c r="AY85" s="68"/>
    </row>
    <row r="86" spans="1:51" x14ac:dyDescent="0.25">
      <c r="A86" s="42"/>
      <c r="B86" s="42"/>
      <c r="C86" s="42"/>
      <c r="D86" s="42"/>
      <c r="E86" s="42"/>
      <c r="F86" s="42"/>
      <c r="G86" s="42"/>
      <c r="H86" s="42"/>
      <c r="I86" s="42"/>
      <c r="J86" s="42"/>
      <c r="K86" s="42"/>
      <c r="L86" s="42"/>
      <c r="M86" s="42"/>
      <c r="N86" s="42"/>
      <c r="O86" s="42"/>
      <c r="P86" s="42"/>
      <c r="Q86" s="42"/>
      <c r="R86" s="42"/>
      <c r="S86" s="42"/>
      <c r="T86" s="42"/>
      <c r="U86" s="42"/>
      <c r="V86" s="42"/>
      <c r="W86" s="42"/>
      <c r="X86" s="42"/>
      <c r="Y86" s="42"/>
      <c r="Z86" s="42"/>
      <c r="AA86" s="42"/>
      <c r="AB86" s="42"/>
      <c r="AC86" s="42"/>
      <c r="AD86" s="42"/>
      <c r="AE86" s="42"/>
      <c r="AF86" s="42"/>
      <c r="AG86" s="42"/>
      <c r="AH86" s="42"/>
      <c r="AI86" s="42"/>
      <c r="AJ86" s="42"/>
      <c r="AK86" s="42"/>
      <c r="AL86" s="42"/>
      <c r="AM86" s="25"/>
      <c r="AN86" s="33" t="s">
        <v>8</v>
      </c>
      <c r="AO86" s="87">
        <v>0.13</v>
      </c>
      <c r="AP86" s="88">
        <v>0.1</v>
      </c>
      <c r="AQ86" s="25"/>
      <c r="AR86" s="25"/>
      <c r="AS86" s="68"/>
      <c r="AT86" s="68"/>
      <c r="AU86" s="68"/>
      <c r="AV86" s="68"/>
      <c r="AW86" s="68"/>
      <c r="AX86" s="68"/>
      <c r="AY86" s="68"/>
    </row>
    <row r="87" spans="1:51" x14ac:dyDescent="0.25">
      <c r="A87" s="42"/>
      <c r="B87" s="42"/>
      <c r="C87" s="42"/>
      <c r="D87" s="42"/>
      <c r="E87" s="42"/>
      <c r="F87" s="42"/>
      <c r="G87" s="42"/>
      <c r="H87" s="42"/>
      <c r="I87" s="42"/>
      <c r="J87" s="42"/>
      <c r="K87" s="42"/>
      <c r="L87" s="42"/>
      <c r="M87" s="42"/>
      <c r="N87" s="42"/>
      <c r="O87" s="42"/>
      <c r="P87" s="42"/>
      <c r="Q87" s="42"/>
      <c r="R87" s="42"/>
      <c r="S87" s="42"/>
      <c r="T87" s="42"/>
      <c r="U87" s="42"/>
      <c r="V87" s="42"/>
      <c r="W87" s="42"/>
      <c r="X87" s="42"/>
      <c r="Y87" s="42"/>
      <c r="Z87" s="42"/>
      <c r="AA87" s="42"/>
      <c r="AB87" s="42"/>
      <c r="AC87" s="42"/>
      <c r="AD87" s="42"/>
      <c r="AE87" s="42"/>
      <c r="AF87" s="42"/>
      <c r="AG87" s="42"/>
      <c r="AH87" s="42"/>
      <c r="AI87" s="42"/>
      <c r="AJ87" s="42"/>
      <c r="AK87" s="42"/>
      <c r="AL87" s="42"/>
      <c r="AM87" s="25"/>
      <c r="AN87" s="25"/>
      <c r="AO87" s="25"/>
      <c r="AP87" s="25"/>
      <c r="AQ87" s="25"/>
      <c r="AR87" s="25"/>
      <c r="AS87" s="68"/>
      <c r="AT87" s="68"/>
      <c r="AU87" s="68"/>
      <c r="AV87" s="68"/>
      <c r="AW87" s="68"/>
      <c r="AX87" s="68"/>
      <c r="AY87" s="68"/>
    </row>
    <row r="88" spans="1:51" x14ac:dyDescent="0.25">
      <c r="A88" s="42"/>
      <c r="B88" s="139" t="s">
        <v>63</v>
      </c>
      <c r="C88" s="139"/>
      <c r="D88" s="42"/>
      <c r="E88" s="42"/>
      <c r="F88" s="42"/>
      <c r="G88" s="42"/>
      <c r="H88" s="42"/>
      <c r="I88" s="42"/>
      <c r="J88" s="42"/>
      <c r="K88" s="42"/>
      <c r="L88" s="42"/>
      <c r="M88" s="42"/>
      <c r="N88" s="42"/>
      <c r="O88" s="42"/>
      <c r="P88" s="42"/>
      <c r="Q88" s="42"/>
      <c r="R88" s="42"/>
      <c r="S88" s="42"/>
      <c r="T88" s="42"/>
      <c r="U88" s="42"/>
      <c r="V88" s="42"/>
      <c r="W88" s="42"/>
      <c r="X88" s="42"/>
      <c r="Y88" s="42"/>
      <c r="Z88" s="42"/>
      <c r="AA88" s="42"/>
      <c r="AB88" s="42"/>
      <c r="AC88" s="42"/>
      <c r="AD88" s="42"/>
      <c r="AE88" s="42"/>
      <c r="AF88" s="42"/>
      <c r="AG88" s="42"/>
      <c r="AH88" s="42"/>
      <c r="AI88" s="42"/>
      <c r="AJ88" s="42"/>
      <c r="AK88" s="42"/>
      <c r="AL88" s="42"/>
      <c r="AM88" s="25"/>
      <c r="AN88" s="25"/>
      <c r="AO88" s="25"/>
      <c r="AP88" s="25"/>
      <c r="AQ88" s="25"/>
      <c r="AR88" s="25"/>
      <c r="AS88" s="68"/>
      <c r="AT88" s="68"/>
      <c r="AU88" s="68"/>
      <c r="AV88" s="68"/>
      <c r="AW88" s="68"/>
      <c r="AX88" s="68"/>
      <c r="AY88" s="68"/>
    </row>
    <row r="89" spans="1:51" x14ac:dyDescent="0.25">
      <c r="A89" s="42"/>
      <c r="B89" s="42"/>
      <c r="C89" s="42"/>
      <c r="D89" s="42"/>
      <c r="E89" s="42"/>
      <c r="F89" s="42"/>
      <c r="G89" s="42"/>
      <c r="H89" s="42"/>
      <c r="I89" s="42"/>
      <c r="J89" s="42"/>
      <c r="K89" s="42"/>
      <c r="L89" s="42"/>
      <c r="M89" s="42"/>
      <c r="N89" s="42"/>
      <c r="O89" s="42"/>
      <c r="P89" s="42"/>
      <c r="Q89" s="42"/>
      <c r="R89" s="42"/>
      <c r="S89" s="42"/>
      <c r="T89" s="42"/>
      <c r="U89" s="42"/>
      <c r="V89" s="42"/>
      <c r="W89" s="42"/>
      <c r="X89" s="42"/>
      <c r="Y89" s="42"/>
      <c r="Z89" s="42"/>
      <c r="AA89" s="42"/>
      <c r="AB89" s="42"/>
      <c r="AC89" s="42"/>
      <c r="AD89" s="42"/>
      <c r="AE89" s="42"/>
      <c r="AF89" s="42"/>
      <c r="AG89" s="42"/>
      <c r="AH89" s="42"/>
      <c r="AI89" s="42"/>
      <c r="AJ89" s="42"/>
      <c r="AK89" s="42"/>
      <c r="AL89" s="42"/>
    </row>
    <row r="90" spans="1:51" x14ac:dyDescent="0.25">
      <c r="A90" s="42"/>
      <c r="B90" s="142" t="s">
        <v>66</v>
      </c>
      <c r="C90" s="142"/>
      <c r="D90" s="142"/>
      <c r="E90" s="142"/>
      <c r="F90" s="142"/>
      <c r="G90" s="142"/>
      <c r="H90" s="42"/>
      <c r="I90" s="42"/>
      <c r="J90" s="42"/>
      <c r="K90" s="42"/>
      <c r="L90" s="42"/>
      <c r="M90" s="42"/>
      <c r="N90" s="42"/>
      <c r="O90" s="42"/>
      <c r="P90" s="42"/>
      <c r="Q90" s="42"/>
      <c r="R90" s="42"/>
      <c r="S90" s="42"/>
      <c r="T90" s="42"/>
      <c r="U90" s="42"/>
      <c r="V90" s="42"/>
      <c r="W90" s="42"/>
      <c r="X90" s="42"/>
      <c r="Y90" s="42"/>
      <c r="Z90" s="42"/>
      <c r="AA90" s="42"/>
      <c r="AB90" s="42"/>
      <c r="AC90" s="42"/>
      <c r="AD90" s="42"/>
      <c r="AE90" s="42"/>
      <c r="AF90" s="42"/>
      <c r="AG90" s="42"/>
      <c r="AH90" s="42"/>
      <c r="AI90" s="42"/>
      <c r="AJ90" s="42"/>
      <c r="AK90" s="42"/>
      <c r="AL90" s="42"/>
    </row>
    <row r="91" spans="1:51" x14ac:dyDescent="0.25">
      <c r="A91" s="42"/>
      <c r="B91" s="42"/>
      <c r="C91" s="42"/>
      <c r="D91" s="42"/>
      <c r="E91" s="42"/>
      <c r="F91" s="42"/>
      <c r="G91" s="42"/>
      <c r="H91" s="42"/>
      <c r="I91" s="42"/>
      <c r="J91" s="42"/>
      <c r="K91" s="42"/>
      <c r="L91" s="42"/>
      <c r="M91" s="42"/>
      <c r="N91" s="42"/>
      <c r="O91" s="42"/>
      <c r="P91" s="42"/>
      <c r="Q91" s="42"/>
      <c r="R91" s="42"/>
      <c r="S91" s="42"/>
      <c r="T91" s="42"/>
      <c r="U91" s="42"/>
      <c r="V91" s="42"/>
      <c r="W91" s="42"/>
      <c r="X91" s="42"/>
      <c r="Y91" s="42"/>
      <c r="Z91" s="42"/>
      <c r="AA91" s="42"/>
      <c r="AB91" s="42"/>
      <c r="AC91" s="42"/>
      <c r="AD91" s="42"/>
      <c r="AE91" s="42"/>
      <c r="AF91" s="42"/>
      <c r="AG91" s="42"/>
      <c r="AH91" s="42"/>
      <c r="AI91" s="42"/>
      <c r="AJ91" s="42"/>
      <c r="AK91" s="42"/>
      <c r="AL91" s="42"/>
    </row>
    <row r="92" spans="1:51" x14ac:dyDescent="0.25">
      <c r="A92" s="42"/>
      <c r="B92" s="147" t="s">
        <v>89</v>
      </c>
      <c r="C92" s="147"/>
      <c r="D92" s="147"/>
      <c r="E92" s="147"/>
      <c r="F92" s="147"/>
      <c r="G92" s="147"/>
      <c r="H92" s="147"/>
      <c r="I92" s="147"/>
      <c r="J92" s="147"/>
      <c r="K92" s="147"/>
      <c r="L92" s="147"/>
      <c r="M92" s="147"/>
      <c r="N92" s="147"/>
      <c r="O92" s="147"/>
      <c r="P92" s="147"/>
      <c r="Q92" s="147"/>
      <c r="R92" s="147"/>
      <c r="S92" s="147"/>
      <c r="T92" s="147"/>
      <c r="U92" s="147"/>
      <c r="V92" s="147"/>
      <c r="W92" s="147"/>
      <c r="X92" s="147"/>
      <c r="Y92" s="147"/>
      <c r="Z92" s="147"/>
      <c r="AA92" s="147"/>
      <c r="AB92" s="147"/>
      <c r="AC92" s="147"/>
      <c r="AD92" s="147"/>
      <c r="AE92" s="147"/>
      <c r="AF92" s="147"/>
      <c r="AG92" s="147"/>
      <c r="AH92" s="147"/>
      <c r="AI92" s="147"/>
      <c r="AJ92" s="147"/>
      <c r="AK92" s="147"/>
      <c r="AL92" s="42"/>
    </row>
    <row r="93" spans="1:51" x14ac:dyDescent="0.25">
      <c r="A93" s="42"/>
      <c r="B93" s="42"/>
      <c r="C93" s="42"/>
      <c r="D93" s="42"/>
      <c r="E93" s="42"/>
      <c r="F93" s="42"/>
      <c r="G93" s="42"/>
      <c r="H93" s="42"/>
      <c r="I93" s="42"/>
      <c r="J93" s="42"/>
      <c r="K93" s="42"/>
      <c r="L93" s="42"/>
      <c r="M93" s="42"/>
      <c r="N93" s="42"/>
      <c r="O93" s="42"/>
      <c r="P93" s="42"/>
      <c r="Q93" s="42"/>
      <c r="R93" s="42"/>
      <c r="S93" s="42"/>
      <c r="T93" s="42"/>
      <c r="U93" s="42"/>
      <c r="V93" s="42"/>
      <c r="W93" s="42"/>
      <c r="X93" s="42"/>
      <c r="Y93" s="42"/>
      <c r="Z93" s="42"/>
      <c r="AA93" s="42"/>
      <c r="AB93" s="42"/>
      <c r="AC93" s="42"/>
      <c r="AD93" s="42"/>
      <c r="AE93" s="42"/>
      <c r="AF93" s="42"/>
      <c r="AG93" s="42"/>
      <c r="AH93" s="42"/>
      <c r="AI93" s="42"/>
      <c r="AJ93" s="42"/>
      <c r="AK93" s="42"/>
      <c r="AL93" s="42"/>
    </row>
    <row r="94" spans="1:51" x14ac:dyDescent="0.25">
      <c r="A94" s="42"/>
      <c r="B94" s="148" t="str">
        <f>SUBSTITUTE(SUBSTITUTE(SUBSTITUTE(SUBSTITUTE(B92,",",";"),".",","),"AbrasionVolumePerUnitEnergy=(",""),")","")</f>
        <v>3,53445425846306E-9;2,98167231282709E-9;2,51264520743827E-9;2,17762584644657E-9;1,87610842155382E-9;1,63656957844473E-9;1,37022918645636E-9;1,14409111778691E-9;9,41404404386847E-10;7,40392787791768E-10;5,8628388173563E-10;4,82427879828166E-10;3,88622458750461E-10;3,38369554601684E-10;3,18268392942211E-10;3,09892908917348E-10;3,14918199332257E-10;3,26643876966985E-10;3,48420135431427E-10;3,80246974725613E-10;4,2547458845957E-10;4,9415355746282E-10;5,645076232711E-10;6,38211882689318E-10;7,1861652932737E-10;8,49274080114156E-10;1,01845885741495E-9;1,26637318454886E-9;1,63656957844473E-9;2,14412391034732E-9;2,46239230328977E-9;2,78066069623148E-9</v>
      </c>
      <c r="C94" s="148"/>
      <c r="D94" s="148"/>
      <c r="E94" s="148"/>
      <c r="F94" s="148"/>
      <c r="G94" s="148"/>
      <c r="H94" s="148"/>
      <c r="I94" s="148"/>
      <c r="J94" s="148"/>
      <c r="K94" s="148"/>
      <c r="L94" s="148"/>
      <c r="M94" s="148"/>
      <c r="N94" s="148"/>
      <c r="O94" s="148"/>
      <c r="P94" s="148"/>
      <c r="Q94" s="148"/>
      <c r="R94" s="148"/>
      <c r="S94" s="148"/>
      <c r="T94" s="148"/>
      <c r="U94" s="148"/>
      <c r="V94" s="148"/>
      <c r="W94" s="148"/>
      <c r="X94" s="148"/>
      <c r="Y94" s="148"/>
      <c r="Z94" s="148"/>
      <c r="AA94" s="148"/>
      <c r="AB94" s="148"/>
      <c r="AC94" s="148"/>
      <c r="AD94" s="148"/>
      <c r="AE94" s="148"/>
      <c r="AF94" s="148"/>
      <c r="AG94" s="148"/>
      <c r="AH94" s="148"/>
      <c r="AI94" s="148"/>
      <c r="AJ94" s="148"/>
      <c r="AK94" s="148"/>
      <c r="AL94" s="42"/>
    </row>
    <row r="95" spans="1:51" x14ac:dyDescent="0.25">
      <c r="A95" s="42"/>
      <c r="B95" s="43">
        <v>1</v>
      </c>
      <c r="C95" s="43">
        <f>FIND(";",$B$94,B95+1)</f>
        <v>20</v>
      </c>
      <c r="D95" s="43">
        <f t="shared" ref="D95:AG95" si="41">FIND(";",$B$94,C95+1)</f>
        <v>40</v>
      </c>
      <c r="E95" s="43">
        <f t="shared" si="41"/>
        <v>60</v>
      </c>
      <c r="F95" s="43">
        <f t="shared" si="41"/>
        <v>80</v>
      </c>
      <c r="G95" s="43">
        <f t="shared" si="41"/>
        <v>100</v>
      </c>
      <c r="H95" s="43">
        <f t="shared" si="41"/>
        <v>120</v>
      </c>
      <c r="I95" s="43">
        <f t="shared" si="41"/>
        <v>140</v>
      </c>
      <c r="J95" s="43">
        <f t="shared" si="41"/>
        <v>160</v>
      </c>
      <c r="K95" s="43">
        <f t="shared" si="41"/>
        <v>181</v>
      </c>
      <c r="L95" s="43">
        <f t="shared" si="41"/>
        <v>202</v>
      </c>
      <c r="M95" s="43">
        <f t="shared" si="41"/>
        <v>222</v>
      </c>
      <c r="N95" s="43">
        <f t="shared" si="41"/>
        <v>243</v>
      </c>
      <c r="O95" s="43">
        <f t="shared" si="41"/>
        <v>264</v>
      </c>
      <c r="P95" s="43">
        <f t="shared" si="41"/>
        <v>285</v>
      </c>
      <c r="Q95" s="43">
        <f t="shared" si="41"/>
        <v>306</v>
      </c>
      <c r="R95" s="43">
        <f t="shared" si="41"/>
        <v>327</v>
      </c>
      <c r="S95" s="43">
        <f t="shared" si="41"/>
        <v>348</v>
      </c>
      <c r="T95" s="43">
        <f t="shared" si="41"/>
        <v>369</v>
      </c>
      <c r="U95" s="43">
        <f t="shared" si="41"/>
        <v>390</v>
      </c>
      <c r="V95" s="43">
        <f t="shared" si="41"/>
        <v>411</v>
      </c>
      <c r="W95" s="43">
        <f t="shared" si="41"/>
        <v>431</v>
      </c>
      <c r="X95" s="43">
        <f t="shared" si="41"/>
        <v>451</v>
      </c>
      <c r="Y95" s="43">
        <f t="shared" si="41"/>
        <v>470</v>
      </c>
      <c r="Z95" s="43">
        <f t="shared" si="41"/>
        <v>491</v>
      </c>
      <c r="AA95" s="43">
        <f t="shared" si="41"/>
        <v>511</v>
      </c>
      <c r="AB95" s="43">
        <f t="shared" si="41"/>
        <v>532</v>
      </c>
      <c r="AC95" s="43">
        <f t="shared" si="41"/>
        <v>552</v>
      </c>
      <c r="AD95" s="43">
        <f t="shared" si="41"/>
        <v>572</v>
      </c>
      <c r="AE95" s="43">
        <f t="shared" si="41"/>
        <v>592</v>
      </c>
      <c r="AF95" s="43">
        <f t="shared" si="41"/>
        <v>612</v>
      </c>
      <c r="AG95" s="43">
        <f t="shared" si="41"/>
        <v>632</v>
      </c>
      <c r="AH95" s="42"/>
      <c r="AI95" s="42"/>
      <c r="AJ95" s="42"/>
      <c r="AK95" s="42"/>
      <c r="AL95" s="42"/>
    </row>
    <row r="96" spans="1:51" s="46" customFormat="1" x14ac:dyDescent="0.25">
      <c r="A96" s="44"/>
      <c r="B96" s="45">
        <f>_xlfn.NUMBERVALUE(MID($B$94,B95,C95-1))</f>
        <v>3.5344542584630598E-9</v>
      </c>
      <c r="C96" s="45">
        <f t="shared" ref="C96:AF96" si="42">_xlfn.NUMBERVALUE(MID($B$94,C95+1,D95-C95-1))</f>
        <v>2.9816723128270902E-9</v>
      </c>
      <c r="D96" s="45">
        <f t="shared" si="42"/>
        <v>2.51264520743827E-9</v>
      </c>
      <c r="E96" s="45">
        <f t="shared" si="42"/>
        <v>2.1776258464465702E-9</v>
      </c>
      <c r="F96" s="45">
        <f t="shared" si="42"/>
        <v>1.8761084215538199E-9</v>
      </c>
      <c r="G96" s="45">
        <f t="shared" si="42"/>
        <v>1.6365695784447299E-9</v>
      </c>
      <c r="H96" s="45">
        <f t="shared" si="42"/>
        <v>1.37022918645636E-9</v>
      </c>
      <c r="I96" s="45">
        <f t="shared" si="42"/>
        <v>1.1440911177869101E-9</v>
      </c>
      <c r="J96" s="45">
        <f t="shared" si="42"/>
        <v>9.4140440438684695E-10</v>
      </c>
      <c r="K96" s="45">
        <f t="shared" si="42"/>
        <v>7.4039278779176803E-10</v>
      </c>
      <c r="L96" s="45">
        <f t="shared" si="42"/>
        <v>5.8628388173563005E-10</v>
      </c>
      <c r="M96" s="45">
        <f t="shared" si="42"/>
        <v>4.8242787982816597E-10</v>
      </c>
      <c r="N96" s="45">
        <f t="shared" si="42"/>
        <v>3.8862245875046101E-10</v>
      </c>
      <c r="O96" s="45">
        <f t="shared" si="42"/>
        <v>3.3836955460168402E-10</v>
      </c>
      <c r="P96" s="45">
        <f t="shared" si="42"/>
        <v>3.1826839294221102E-10</v>
      </c>
      <c r="Q96" s="45">
        <f t="shared" si="42"/>
        <v>3.09892908917348E-10</v>
      </c>
      <c r="R96" s="45">
        <f t="shared" si="42"/>
        <v>3.1491819933225698E-10</v>
      </c>
      <c r="S96" s="45">
        <f t="shared" si="42"/>
        <v>3.26643876966985E-10</v>
      </c>
      <c r="T96" s="45">
        <f t="shared" si="42"/>
        <v>3.4842013543142701E-10</v>
      </c>
      <c r="U96" s="45">
        <f t="shared" si="42"/>
        <v>3.80246974725613E-10</v>
      </c>
      <c r="V96" s="45">
        <f t="shared" si="42"/>
        <v>4.2547458845956998E-10</v>
      </c>
      <c r="W96" s="45">
        <f t="shared" si="42"/>
        <v>4.9415355746281996E-10</v>
      </c>
      <c r="X96" s="45">
        <f t="shared" si="42"/>
        <v>5.6450762327109999E-10</v>
      </c>
      <c r="Y96" s="45">
        <f t="shared" si="42"/>
        <v>6.3821188268931804E-10</v>
      </c>
      <c r="Z96" s="45">
        <f t="shared" si="42"/>
        <v>7.1861652932737002E-10</v>
      </c>
      <c r="AA96" s="45">
        <f t="shared" si="42"/>
        <v>8.4927408011415597E-10</v>
      </c>
      <c r="AB96" s="45">
        <f t="shared" si="42"/>
        <v>1.0184588574149501E-9</v>
      </c>
      <c r="AC96" s="45">
        <f t="shared" si="42"/>
        <v>1.2663731845488601E-9</v>
      </c>
      <c r="AD96" s="45">
        <f t="shared" si="42"/>
        <v>1.6365695784447299E-9</v>
      </c>
      <c r="AE96" s="45">
        <f t="shared" si="42"/>
        <v>2.14412391034732E-9</v>
      </c>
      <c r="AF96" s="45">
        <f t="shared" si="42"/>
        <v>2.4623923032897698E-9</v>
      </c>
      <c r="AG96" s="45">
        <f>_xlfn.NUMBERVALUE(MID($B$94,AG95+1,50))</f>
        <v>2.7806606962314801E-9</v>
      </c>
      <c r="AH96" s="42"/>
      <c r="AI96" s="42"/>
      <c r="AJ96" s="42"/>
      <c r="AK96" s="42"/>
      <c r="AL96" s="44"/>
    </row>
    <row r="97" spans="1:38" x14ac:dyDescent="0.25">
      <c r="A97" s="42"/>
      <c r="B97" s="42"/>
      <c r="C97" s="42"/>
      <c r="D97" s="42"/>
      <c r="E97" s="42"/>
      <c r="F97" s="42"/>
      <c r="G97" s="42"/>
      <c r="H97" s="42"/>
      <c r="I97" s="42"/>
      <c r="J97" s="42"/>
      <c r="K97" s="42"/>
      <c r="L97" s="42"/>
      <c r="M97" s="42"/>
      <c r="N97" s="42"/>
      <c r="O97" s="42"/>
      <c r="P97" s="42"/>
      <c r="Q97" s="42"/>
      <c r="R97" s="42"/>
      <c r="S97" s="42"/>
      <c r="T97" s="42"/>
      <c r="U97" s="42"/>
      <c r="V97" s="42"/>
      <c r="W97" s="42"/>
      <c r="X97" s="42"/>
      <c r="Y97" s="42"/>
      <c r="Z97" s="42"/>
      <c r="AA97" s="42"/>
      <c r="AB97" s="42"/>
      <c r="AC97" s="42"/>
      <c r="AD97" s="42"/>
      <c r="AE97" s="42"/>
      <c r="AF97" s="42"/>
      <c r="AG97" s="42"/>
      <c r="AH97" s="42"/>
      <c r="AI97" s="42"/>
      <c r="AJ97" s="42"/>
      <c r="AK97" s="42"/>
      <c r="AL97" s="42"/>
    </row>
    <row r="98" spans="1:38" x14ac:dyDescent="0.25">
      <c r="A98" s="42"/>
      <c r="B98" s="142" t="s">
        <v>67</v>
      </c>
      <c r="C98" s="142"/>
      <c r="D98" s="142"/>
      <c r="E98" s="142"/>
      <c r="F98" s="142"/>
      <c r="G98" s="142"/>
      <c r="H98" s="42"/>
      <c r="I98" s="42"/>
      <c r="J98" s="42"/>
      <c r="K98" s="42"/>
      <c r="L98" s="42"/>
      <c r="M98" s="42"/>
      <c r="N98" s="42"/>
      <c r="O98" s="42"/>
      <c r="P98" s="42"/>
      <c r="Q98" s="42"/>
      <c r="R98" s="42"/>
      <c r="S98" s="42"/>
      <c r="T98" s="42"/>
      <c r="U98" s="42"/>
      <c r="V98" s="42"/>
      <c r="W98" s="42"/>
      <c r="X98" s="42"/>
      <c r="Y98" s="42"/>
      <c r="Z98" s="42"/>
      <c r="AA98" s="42"/>
      <c r="AB98" s="42"/>
      <c r="AC98" s="42"/>
      <c r="AD98" s="42"/>
      <c r="AE98" s="42"/>
      <c r="AF98" s="42"/>
      <c r="AG98" s="42"/>
      <c r="AH98" s="42"/>
      <c r="AI98" s="42"/>
      <c r="AJ98" s="42"/>
      <c r="AK98" s="42"/>
      <c r="AL98" s="42"/>
    </row>
    <row r="99" spans="1:38" ht="15.75" thickBot="1" x14ac:dyDescent="0.3">
      <c r="A99" s="42"/>
      <c r="B99" s="42"/>
      <c r="C99" s="42"/>
      <c r="D99" s="42"/>
      <c r="E99" s="42"/>
      <c r="F99" s="42"/>
      <c r="G99" s="42"/>
      <c r="H99" s="42"/>
      <c r="I99" s="42"/>
      <c r="J99" s="42"/>
      <c r="K99" s="42"/>
      <c r="L99" s="42"/>
      <c r="M99" s="42"/>
      <c r="N99" s="42"/>
      <c r="O99" s="42"/>
      <c r="P99" s="42"/>
      <c r="Q99" s="42"/>
      <c r="R99" s="42"/>
      <c r="S99" s="42"/>
      <c r="T99" s="42"/>
      <c r="U99" s="42"/>
      <c r="V99" s="42"/>
      <c r="W99" s="42"/>
      <c r="X99" s="42"/>
      <c r="Y99" s="42"/>
      <c r="Z99" s="42"/>
      <c r="AA99" s="42"/>
      <c r="AB99" s="42"/>
      <c r="AC99" s="42"/>
      <c r="AD99" s="42"/>
      <c r="AE99" s="42"/>
      <c r="AF99" s="42"/>
      <c r="AG99" s="42"/>
      <c r="AH99" s="42"/>
      <c r="AI99" s="42"/>
      <c r="AJ99" s="42"/>
      <c r="AK99" s="42"/>
      <c r="AL99" s="42"/>
    </row>
    <row r="100" spans="1:38" ht="15.75" thickBot="1" x14ac:dyDescent="0.3">
      <c r="A100" s="42"/>
      <c r="B100" s="47" t="s">
        <v>62</v>
      </c>
      <c r="C100" s="48">
        <v>1</v>
      </c>
      <c r="D100" s="20">
        <v>2</v>
      </c>
      <c r="E100" s="48">
        <v>3</v>
      </c>
      <c r="F100" s="20">
        <v>4</v>
      </c>
      <c r="G100" s="48">
        <v>5</v>
      </c>
      <c r="H100" s="20">
        <v>6</v>
      </c>
      <c r="I100" s="48">
        <v>7</v>
      </c>
      <c r="J100" s="20">
        <v>8</v>
      </c>
      <c r="K100" s="48">
        <v>9</v>
      </c>
      <c r="L100" s="20">
        <v>10</v>
      </c>
      <c r="M100" s="48">
        <v>11</v>
      </c>
      <c r="N100" s="20">
        <v>12</v>
      </c>
      <c r="O100" s="48">
        <v>13</v>
      </c>
      <c r="P100" s="20">
        <v>14</v>
      </c>
      <c r="Q100" s="48">
        <v>15</v>
      </c>
      <c r="R100" s="20">
        <v>16</v>
      </c>
      <c r="S100" s="48">
        <v>17</v>
      </c>
      <c r="T100" s="20">
        <v>18</v>
      </c>
      <c r="U100" s="48">
        <v>19</v>
      </c>
      <c r="V100" s="20">
        <v>20</v>
      </c>
      <c r="W100" s="48">
        <v>21</v>
      </c>
      <c r="X100" s="20">
        <v>22</v>
      </c>
      <c r="Y100" s="48">
        <v>23</v>
      </c>
      <c r="Z100" s="20">
        <v>24</v>
      </c>
      <c r="AA100" s="48">
        <v>25</v>
      </c>
      <c r="AB100" s="20">
        <v>26</v>
      </c>
      <c r="AC100" s="48">
        <v>27</v>
      </c>
      <c r="AD100" s="20">
        <v>28</v>
      </c>
      <c r="AE100" s="48">
        <v>29</v>
      </c>
      <c r="AF100" s="20">
        <v>30</v>
      </c>
      <c r="AG100" s="48">
        <v>31</v>
      </c>
      <c r="AH100" s="20">
        <v>32</v>
      </c>
      <c r="AI100" s="42"/>
      <c r="AJ100" s="42"/>
      <c r="AK100" s="42"/>
      <c r="AL100" s="42"/>
    </row>
    <row r="101" spans="1:38" x14ac:dyDescent="0.25">
      <c r="A101" s="42"/>
      <c r="B101" s="20" t="s">
        <v>65</v>
      </c>
      <c r="C101" s="49">
        <f>B96</f>
        <v>3.5344542584630598E-9</v>
      </c>
      <c r="D101" s="49">
        <f t="shared" ref="D101:AH101" si="43">C96</f>
        <v>2.9816723128270902E-9</v>
      </c>
      <c r="E101" s="49">
        <f t="shared" si="43"/>
        <v>2.51264520743827E-9</v>
      </c>
      <c r="F101" s="49">
        <f t="shared" si="43"/>
        <v>2.1776258464465702E-9</v>
      </c>
      <c r="G101" s="49">
        <f t="shared" si="43"/>
        <v>1.8761084215538199E-9</v>
      </c>
      <c r="H101" s="49">
        <f t="shared" si="43"/>
        <v>1.6365695784447299E-9</v>
      </c>
      <c r="I101" s="49">
        <f t="shared" si="43"/>
        <v>1.37022918645636E-9</v>
      </c>
      <c r="J101" s="49">
        <f t="shared" si="43"/>
        <v>1.1440911177869101E-9</v>
      </c>
      <c r="K101" s="49">
        <f t="shared" si="43"/>
        <v>9.4140440438684695E-10</v>
      </c>
      <c r="L101" s="49">
        <f t="shared" si="43"/>
        <v>7.4039278779176803E-10</v>
      </c>
      <c r="M101" s="49">
        <f t="shared" si="43"/>
        <v>5.8628388173563005E-10</v>
      </c>
      <c r="N101" s="49">
        <f t="shared" si="43"/>
        <v>4.8242787982816597E-10</v>
      </c>
      <c r="O101" s="49">
        <f t="shared" si="43"/>
        <v>3.8862245875046101E-10</v>
      </c>
      <c r="P101" s="49">
        <f t="shared" si="43"/>
        <v>3.3836955460168402E-10</v>
      </c>
      <c r="Q101" s="49">
        <f t="shared" si="43"/>
        <v>3.1826839294221102E-10</v>
      </c>
      <c r="R101" s="49">
        <f t="shared" si="43"/>
        <v>3.09892908917348E-10</v>
      </c>
      <c r="S101" s="49">
        <f t="shared" si="43"/>
        <v>3.1491819933225698E-10</v>
      </c>
      <c r="T101" s="49">
        <f t="shared" si="43"/>
        <v>3.26643876966985E-10</v>
      </c>
      <c r="U101" s="49">
        <f t="shared" si="43"/>
        <v>3.4842013543142701E-10</v>
      </c>
      <c r="V101" s="49">
        <f t="shared" si="43"/>
        <v>3.80246974725613E-10</v>
      </c>
      <c r="W101" s="49">
        <f t="shared" si="43"/>
        <v>4.2547458845956998E-10</v>
      </c>
      <c r="X101" s="49">
        <f t="shared" si="43"/>
        <v>4.9415355746281996E-10</v>
      </c>
      <c r="Y101" s="49">
        <f t="shared" si="43"/>
        <v>5.6450762327109999E-10</v>
      </c>
      <c r="Z101" s="49">
        <f t="shared" si="43"/>
        <v>6.3821188268931804E-10</v>
      </c>
      <c r="AA101" s="49">
        <f t="shared" si="43"/>
        <v>7.1861652932737002E-10</v>
      </c>
      <c r="AB101" s="49">
        <f t="shared" si="43"/>
        <v>8.4927408011415597E-10</v>
      </c>
      <c r="AC101" s="49">
        <f t="shared" si="43"/>
        <v>1.0184588574149501E-9</v>
      </c>
      <c r="AD101" s="49">
        <f t="shared" si="43"/>
        <v>1.2663731845488601E-9</v>
      </c>
      <c r="AE101" s="49">
        <f t="shared" si="43"/>
        <v>1.6365695784447299E-9</v>
      </c>
      <c r="AF101" s="49">
        <f t="shared" si="43"/>
        <v>2.14412391034732E-9</v>
      </c>
      <c r="AG101" s="49">
        <f t="shared" si="43"/>
        <v>2.4623923032897698E-9</v>
      </c>
      <c r="AH101" s="49">
        <f t="shared" si="43"/>
        <v>2.7806606962314801E-9</v>
      </c>
      <c r="AI101" s="42"/>
      <c r="AJ101" s="42"/>
      <c r="AK101" s="42"/>
      <c r="AL101" s="42"/>
    </row>
    <row r="102" spans="1:38" x14ac:dyDescent="0.25">
      <c r="A102" s="42"/>
      <c r="B102" s="42"/>
      <c r="C102" s="42"/>
      <c r="D102" s="42"/>
      <c r="E102" s="42"/>
      <c r="F102" s="42"/>
      <c r="G102" s="42"/>
      <c r="H102" s="42"/>
      <c r="I102" s="42"/>
      <c r="J102" s="42"/>
      <c r="K102" s="42"/>
      <c r="L102" s="42"/>
      <c r="M102" s="42"/>
      <c r="N102" s="42"/>
      <c r="O102" s="42"/>
      <c r="P102" s="42"/>
      <c r="Q102" s="42"/>
      <c r="R102" s="42"/>
      <c r="S102" s="42"/>
      <c r="T102" s="42"/>
      <c r="U102" s="42"/>
      <c r="V102" s="42"/>
      <c r="W102" s="42"/>
      <c r="X102" s="42"/>
      <c r="Y102" s="42"/>
      <c r="Z102" s="42"/>
      <c r="AA102" s="42"/>
      <c r="AB102" s="42"/>
      <c r="AC102" s="42"/>
      <c r="AD102" s="42"/>
      <c r="AE102" s="42"/>
      <c r="AF102" s="42"/>
      <c r="AG102" s="42"/>
      <c r="AH102" s="42"/>
      <c r="AI102" s="42"/>
      <c r="AJ102" s="42"/>
      <c r="AK102" s="42"/>
      <c r="AL102" s="42"/>
    </row>
    <row r="103" spans="1:38" x14ac:dyDescent="0.25">
      <c r="A103" s="42"/>
      <c r="B103" s="42"/>
      <c r="C103" s="42"/>
      <c r="D103" s="42"/>
      <c r="E103" s="42"/>
      <c r="F103" s="42"/>
      <c r="G103" s="42"/>
      <c r="H103" s="42"/>
      <c r="I103" s="42"/>
      <c r="J103" s="42"/>
      <c r="K103" s="42"/>
      <c r="L103" s="42"/>
      <c r="M103" s="42"/>
      <c r="N103" s="42"/>
      <c r="O103" s="42"/>
      <c r="P103" s="42"/>
      <c r="Q103" s="42"/>
      <c r="R103" s="42"/>
      <c r="S103" s="42"/>
      <c r="T103" s="42"/>
      <c r="U103" s="42"/>
      <c r="V103" s="42"/>
      <c r="W103" s="42"/>
      <c r="X103" s="42"/>
      <c r="Y103" s="42"/>
      <c r="Z103" s="42"/>
      <c r="AA103" s="42"/>
      <c r="AB103" s="42"/>
      <c r="AC103" s="42"/>
      <c r="AD103" s="42"/>
      <c r="AE103" s="42"/>
      <c r="AF103" s="42"/>
      <c r="AG103" s="42"/>
      <c r="AH103" s="42"/>
      <c r="AI103" s="42"/>
      <c r="AJ103" s="42"/>
      <c r="AK103" s="42"/>
      <c r="AL103" s="42"/>
    </row>
    <row r="104" spans="1:38" x14ac:dyDescent="0.25">
      <c r="A104" s="42"/>
      <c r="B104" s="42"/>
      <c r="C104" s="42"/>
      <c r="D104" s="42"/>
      <c r="E104" s="42"/>
      <c r="F104" s="42"/>
      <c r="G104" s="42"/>
      <c r="H104" s="42"/>
      <c r="I104" s="42"/>
      <c r="J104" s="42"/>
      <c r="K104" s="42"/>
      <c r="L104" s="42"/>
      <c r="M104" s="42"/>
      <c r="N104" s="42"/>
      <c r="O104" s="42"/>
      <c r="P104" s="42"/>
      <c r="Q104" s="42"/>
      <c r="R104" s="42"/>
      <c r="S104" s="42"/>
      <c r="T104" s="42"/>
      <c r="U104" s="42"/>
      <c r="V104" s="42"/>
      <c r="W104" s="42"/>
      <c r="X104" s="42"/>
      <c r="Y104" s="42"/>
      <c r="Z104" s="42"/>
      <c r="AA104" s="42"/>
      <c r="AB104" s="42"/>
      <c r="AC104" s="42"/>
      <c r="AD104" s="42"/>
      <c r="AE104" s="42"/>
      <c r="AF104" s="42"/>
      <c r="AG104" s="42"/>
      <c r="AH104" s="42"/>
      <c r="AI104" s="42"/>
      <c r="AJ104" s="42"/>
      <c r="AK104" s="42"/>
      <c r="AL104" s="42"/>
    </row>
    <row r="105" spans="1:38" x14ac:dyDescent="0.25">
      <c r="A105" s="42"/>
      <c r="B105" s="139" t="s">
        <v>69</v>
      </c>
      <c r="C105" s="139"/>
      <c r="D105" s="42"/>
      <c r="E105" s="42"/>
      <c r="F105" s="42"/>
      <c r="G105" s="142" t="s">
        <v>72</v>
      </c>
      <c r="H105" s="142"/>
      <c r="I105" s="142"/>
      <c r="J105" s="142"/>
      <c r="K105" s="142"/>
      <c r="L105" s="142"/>
      <c r="M105" s="142"/>
      <c r="N105" s="142"/>
      <c r="O105" s="42"/>
      <c r="P105" s="42"/>
      <c r="Q105" s="42"/>
      <c r="R105" s="42"/>
      <c r="S105" s="42"/>
      <c r="T105" s="42"/>
      <c r="U105" s="42"/>
      <c r="V105" s="42"/>
      <c r="W105" s="42"/>
      <c r="X105" s="42"/>
      <c r="Y105" s="42"/>
      <c r="Z105" s="42"/>
      <c r="AA105" s="42"/>
      <c r="AB105" s="42"/>
      <c r="AC105" s="42"/>
      <c r="AD105" s="42"/>
      <c r="AE105" s="42"/>
      <c r="AF105" s="42"/>
      <c r="AG105" s="42"/>
      <c r="AH105" s="42"/>
      <c r="AI105" s="42"/>
      <c r="AJ105" s="42"/>
      <c r="AK105" s="42"/>
      <c r="AL105" s="42"/>
    </row>
    <row r="106" spans="1:38" ht="15.75" thickBot="1" x14ac:dyDescent="0.3">
      <c r="A106" s="42"/>
      <c r="B106" s="42"/>
      <c r="C106" s="42"/>
      <c r="D106" s="42"/>
      <c r="E106" s="42"/>
      <c r="F106" s="42"/>
      <c r="G106" s="42"/>
      <c r="H106" s="42"/>
      <c r="I106" s="42"/>
      <c r="J106" s="42"/>
      <c r="K106" s="42"/>
      <c r="L106" s="42"/>
      <c r="M106" s="42"/>
      <c r="N106" s="42"/>
      <c r="O106" s="42"/>
      <c r="P106" s="42"/>
      <c r="Q106" s="42"/>
      <c r="R106" s="42"/>
      <c r="S106" s="42"/>
      <c r="T106" s="42"/>
      <c r="U106" s="42"/>
      <c r="V106" s="42"/>
      <c r="W106" s="42"/>
      <c r="X106" s="42"/>
      <c r="Y106" s="42"/>
      <c r="Z106" s="42"/>
      <c r="AA106" s="42"/>
      <c r="AB106" s="42"/>
      <c r="AC106" s="42"/>
      <c r="AD106" s="42"/>
      <c r="AE106" s="42"/>
      <c r="AF106" s="42"/>
      <c r="AG106" s="42"/>
      <c r="AH106" s="42"/>
      <c r="AI106" s="42"/>
      <c r="AJ106" s="42"/>
      <c r="AK106" s="42"/>
      <c r="AL106" s="42"/>
    </row>
    <row r="107" spans="1:38" ht="15.75" thickBot="1" x14ac:dyDescent="0.3">
      <c r="A107" s="42"/>
      <c r="B107" s="47" t="s">
        <v>62</v>
      </c>
      <c r="C107" s="48">
        <v>1</v>
      </c>
      <c r="D107" s="20">
        <v>2</v>
      </c>
      <c r="E107" s="48">
        <v>3</v>
      </c>
      <c r="F107" s="20">
        <v>4</v>
      </c>
      <c r="G107" s="48">
        <v>5</v>
      </c>
      <c r="H107" s="20">
        <v>6</v>
      </c>
      <c r="I107" s="48">
        <v>7</v>
      </c>
      <c r="J107" s="20">
        <v>8</v>
      </c>
      <c r="K107" s="48">
        <v>9</v>
      </c>
      <c r="L107" s="20">
        <v>10</v>
      </c>
      <c r="M107" s="48">
        <v>11</v>
      </c>
      <c r="N107" s="20">
        <v>12</v>
      </c>
      <c r="O107" s="48">
        <v>13</v>
      </c>
      <c r="P107" s="20">
        <v>14</v>
      </c>
      <c r="Q107" s="48">
        <v>15</v>
      </c>
      <c r="R107" s="20">
        <v>16</v>
      </c>
      <c r="S107" s="48">
        <v>17</v>
      </c>
      <c r="T107" s="20">
        <v>18</v>
      </c>
      <c r="U107" s="48">
        <v>19</v>
      </c>
      <c r="V107" s="20">
        <v>20</v>
      </c>
      <c r="W107" s="48">
        <v>21</v>
      </c>
      <c r="X107" s="20">
        <v>22</v>
      </c>
      <c r="Y107" s="48">
        <v>23</v>
      </c>
      <c r="Z107" s="20">
        <v>24</v>
      </c>
      <c r="AA107" s="48">
        <v>25</v>
      </c>
      <c r="AB107" s="20">
        <v>26</v>
      </c>
      <c r="AC107" s="48">
        <v>27</v>
      </c>
      <c r="AD107" s="20">
        <v>28</v>
      </c>
      <c r="AE107" s="48">
        <v>29</v>
      </c>
      <c r="AF107" s="20">
        <v>30</v>
      </c>
      <c r="AG107" s="48">
        <v>31</v>
      </c>
      <c r="AH107" s="20">
        <v>32</v>
      </c>
      <c r="AI107" s="42"/>
      <c r="AJ107" s="42"/>
      <c r="AK107" s="42"/>
      <c r="AL107" s="42"/>
    </row>
    <row r="108" spans="1:38" x14ac:dyDescent="0.25">
      <c r="A108" s="42"/>
      <c r="B108" s="20" t="s">
        <v>70</v>
      </c>
      <c r="C108" s="64">
        <v>1.281765862855767E-9</v>
      </c>
      <c r="D108" s="64">
        <v>1.0813001117931653E-9</v>
      </c>
      <c r="E108" s="64">
        <v>9.1120795937615497E-10</v>
      </c>
      <c r="F108" s="64">
        <v>7.8971356479270307E-10</v>
      </c>
      <c r="G108" s="64">
        <v>6.8036860966748819E-10</v>
      </c>
      <c r="H108" s="64">
        <v>5.9350011754031474E-10</v>
      </c>
      <c r="I108" s="64">
        <v>4.9691207384648871E-10</v>
      </c>
      <c r="J108" s="64">
        <v>4.149033575026217E-10</v>
      </c>
      <c r="K108" s="64">
        <v>3.413992487795756E-10</v>
      </c>
      <c r="L108" s="64">
        <v>2.6850261202948474E-10</v>
      </c>
      <c r="M108" s="64">
        <v>2.1261519052111467E-10</v>
      </c>
      <c r="N108" s="64">
        <v>1.7495192820022982E-10</v>
      </c>
      <c r="O108" s="64">
        <v>1.4093349771684751E-10</v>
      </c>
      <c r="P108" s="64">
        <v>1.2270933852932089E-10</v>
      </c>
      <c r="Q108" s="64">
        <v>1.1541967485432558E-10</v>
      </c>
      <c r="R108" s="64">
        <v>1.1238231498971318E-10</v>
      </c>
      <c r="S108" s="64">
        <v>1.1420473090847627E-10</v>
      </c>
      <c r="T108" s="64">
        <v>1.1845703471890252E-10</v>
      </c>
      <c r="U108" s="64">
        <v>1.2635417036682343E-10</v>
      </c>
      <c r="V108" s="64">
        <v>1.3789613785224103E-10</v>
      </c>
      <c r="W108" s="64">
        <v>1.5429788112103809E-10</v>
      </c>
      <c r="X108" s="64">
        <v>1.7920423201063041E-10</v>
      </c>
      <c r="Y108" s="64">
        <v>2.0471805487317012E-10</v>
      </c>
      <c r="Z108" s="64">
        <v>2.3144682168154337E-10</v>
      </c>
      <c r="AA108" s="64">
        <v>2.6060547638159935E-10</v>
      </c>
      <c r="AB108" s="64">
        <v>3.0798829026914857E-10</v>
      </c>
      <c r="AC108" s="64">
        <v>3.6934295953378032E-10</v>
      </c>
      <c r="AD108" s="64">
        <v>4.5924881152559191E-10</v>
      </c>
      <c r="AE108" s="64">
        <v>5.9350011754031474E-10</v>
      </c>
      <c r="AF108" s="64">
        <v>7.7756412533432854E-10</v>
      </c>
      <c r="AG108" s="64">
        <v>8.9298380018872097E-10</v>
      </c>
      <c r="AH108" s="64">
        <v>1.0084034750428575E-9</v>
      </c>
      <c r="AI108" s="42"/>
      <c r="AJ108" s="42"/>
      <c r="AK108" s="42"/>
      <c r="AL108" s="42"/>
    </row>
    <row r="109" spans="1:38" x14ac:dyDescent="0.25">
      <c r="A109" s="42"/>
      <c r="B109" s="42"/>
      <c r="C109" s="42"/>
      <c r="D109" s="42"/>
      <c r="E109" s="42"/>
      <c r="F109" s="42"/>
      <c r="G109" s="42"/>
      <c r="H109" s="42"/>
      <c r="I109" s="42"/>
      <c r="J109" s="42"/>
      <c r="K109" s="42"/>
      <c r="L109" s="42"/>
      <c r="M109" s="42"/>
      <c r="N109" s="42"/>
      <c r="O109" s="42"/>
      <c r="P109" s="42"/>
      <c r="Q109" s="42"/>
      <c r="R109" s="42"/>
      <c r="S109" s="42"/>
      <c r="T109" s="42"/>
      <c r="U109" s="42"/>
      <c r="V109" s="42"/>
      <c r="W109" s="42"/>
      <c r="X109" s="42"/>
      <c r="Y109" s="42"/>
      <c r="Z109" s="42"/>
      <c r="AA109" s="42"/>
      <c r="AB109" s="42"/>
      <c r="AC109" s="42"/>
      <c r="AD109" s="42"/>
      <c r="AE109" s="42"/>
      <c r="AF109" s="42"/>
      <c r="AG109" s="42"/>
      <c r="AH109" s="42"/>
      <c r="AI109" s="42"/>
      <c r="AJ109" s="42"/>
      <c r="AK109" s="42"/>
      <c r="AL109" s="42"/>
    </row>
    <row r="110" spans="1:38" x14ac:dyDescent="0.25">
      <c r="A110" s="42"/>
      <c r="B110" s="142" t="s">
        <v>71</v>
      </c>
      <c r="C110" s="142"/>
      <c r="D110" s="142"/>
      <c r="E110" s="54">
        <v>0.621</v>
      </c>
      <c r="F110" s="42"/>
      <c r="G110" s="50">
        <f>E110-1</f>
        <v>-0.379</v>
      </c>
      <c r="H110" s="42"/>
      <c r="I110" s="42"/>
      <c r="J110" s="42"/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  <c r="X110" s="42"/>
      <c r="Y110" s="42"/>
      <c r="Z110" s="42"/>
      <c r="AA110" s="42"/>
      <c r="AB110" s="42"/>
      <c r="AC110" s="42"/>
      <c r="AD110" s="42"/>
      <c r="AE110" s="42"/>
      <c r="AF110" s="42"/>
      <c r="AG110" s="42"/>
      <c r="AH110" s="42"/>
      <c r="AI110" s="42"/>
      <c r="AJ110" s="42"/>
      <c r="AK110" s="42"/>
      <c r="AL110" s="42"/>
    </row>
    <row r="111" spans="1:38" ht="15.75" thickBot="1" x14ac:dyDescent="0.3">
      <c r="A111" s="42"/>
      <c r="B111" s="42"/>
      <c r="C111" s="42"/>
      <c r="D111" s="42"/>
      <c r="E111" s="42"/>
      <c r="F111" s="42"/>
      <c r="G111" s="42"/>
      <c r="H111" s="42"/>
      <c r="I111" s="42"/>
      <c r="J111" s="42"/>
      <c r="K111" s="42"/>
      <c r="L111" s="42"/>
      <c r="M111" s="42"/>
      <c r="N111" s="42"/>
      <c r="O111" s="42"/>
      <c r="P111" s="42"/>
      <c r="Q111" s="42"/>
      <c r="R111" s="42"/>
      <c r="S111" s="42"/>
      <c r="T111" s="42"/>
      <c r="U111" s="42"/>
      <c r="V111" s="42"/>
      <c r="W111" s="42"/>
      <c r="X111" s="42"/>
      <c r="Y111" s="42"/>
      <c r="Z111" s="42"/>
      <c r="AA111" s="42"/>
      <c r="AB111" s="42"/>
      <c r="AC111" s="42"/>
      <c r="AD111" s="42"/>
      <c r="AE111" s="42"/>
      <c r="AF111" s="42"/>
      <c r="AG111" s="42"/>
      <c r="AH111" s="42"/>
      <c r="AI111" s="42"/>
      <c r="AJ111" s="42"/>
      <c r="AK111" s="42"/>
      <c r="AL111" s="42"/>
    </row>
    <row r="112" spans="1:38" ht="15.75" thickBot="1" x14ac:dyDescent="0.3">
      <c r="A112" s="42"/>
      <c r="B112" s="47" t="s">
        <v>62</v>
      </c>
      <c r="C112" s="48">
        <v>1</v>
      </c>
      <c r="D112" s="20">
        <v>2</v>
      </c>
      <c r="E112" s="48">
        <v>3</v>
      </c>
      <c r="F112" s="20">
        <v>4</v>
      </c>
      <c r="G112" s="48">
        <v>5</v>
      </c>
      <c r="H112" s="20">
        <v>6</v>
      </c>
      <c r="I112" s="48">
        <v>7</v>
      </c>
      <c r="J112" s="20">
        <v>8</v>
      </c>
      <c r="K112" s="48">
        <v>9</v>
      </c>
      <c r="L112" s="20">
        <v>10</v>
      </c>
      <c r="M112" s="48">
        <v>11</v>
      </c>
      <c r="N112" s="20">
        <v>12</v>
      </c>
      <c r="O112" s="48">
        <v>13</v>
      </c>
      <c r="P112" s="20">
        <v>14</v>
      </c>
      <c r="Q112" s="48">
        <v>15</v>
      </c>
      <c r="R112" s="20">
        <v>16</v>
      </c>
      <c r="S112" s="48">
        <v>17</v>
      </c>
      <c r="T112" s="20">
        <v>18</v>
      </c>
      <c r="U112" s="48">
        <v>19</v>
      </c>
      <c r="V112" s="20">
        <v>20</v>
      </c>
      <c r="W112" s="48">
        <v>21</v>
      </c>
      <c r="X112" s="20">
        <v>22</v>
      </c>
      <c r="Y112" s="48">
        <v>23</v>
      </c>
      <c r="Z112" s="20">
        <v>24</v>
      </c>
      <c r="AA112" s="48">
        <v>25</v>
      </c>
      <c r="AB112" s="20">
        <v>26</v>
      </c>
      <c r="AC112" s="48">
        <v>27</v>
      </c>
      <c r="AD112" s="20">
        <v>28</v>
      </c>
      <c r="AE112" s="48">
        <v>29</v>
      </c>
      <c r="AF112" s="20">
        <v>30</v>
      </c>
      <c r="AG112" s="48">
        <v>31</v>
      </c>
      <c r="AH112" s="20">
        <v>32</v>
      </c>
      <c r="AI112" s="42"/>
      <c r="AJ112" s="42"/>
      <c r="AK112" s="42"/>
      <c r="AL112" s="42"/>
    </row>
    <row r="113" spans="1:38" x14ac:dyDescent="0.25">
      <c r="A113" s="42"/>
      <c r="B113" s="20" t="s">
        <v>73</v>
      </c>
      <c r="C113" s="49">
        <f>C108*$E$110</f>
        <v>7.9597660083343133E-10</v>
      </c>
      <c r="D113" s="49">
        <f t="shared" ref="D113:AG113" si="44">D108*$E$110</f>
        <v>6.7148736942355561E-10</v>
      </c>
      <c r="E113" s="49">
        <f t="shared" si="44"/>
        <v>5.6586014277259221E-10</v>
      </c>
      <c r="F113" s="49">
        <f t="shared" si="44"/>
        <v>4.9041212373626864E-10</v>
      </c>
      <c r="G113" s="49">
        <f t="shared" si="44"/>
        <v>4.2250890660351015E-10</v>
      </c>
      <c r="H113" s="49">
        <f t="shared" si="44"/>
        <v>3.6856357299253545E-10</v>
      </c>
      <c r="I113" s="49">
        <f t="shared" si="44"/>
        <v>3.0858239785866951E-10</v>
      </c>
      <c r="J113" s="49">
        <f t="shared" si="44"/>
        <v>2.5765498500912805E-10</v>
      </c>
      <c r="K113" s="49">
        <f t="shared" si="44"/>
        <v>2.1200893349211645E-10</v>
      </c>
      <c r="L113" s="49">
        <f t="shared" si="44"/>
        <v>1.6674012207031003E-10</v>
      </c>
      <c r="M113" s="49">
        <f t="shared" si="44"/>
        <v>1.3203403331361222E-10</v>
      </c>
      <c r="N113" s="49">
        <f t="shared" si="44"/>
        <v>1.0864514741234272E-10</v>
      </c>
      <c r="O113" s="49">
        <f t="shared" si="44"/>
        <v>8.7519702082162307E-11</v>
      </c>
      <c r="P113" s="49">
        <f t="shared" si="44"/>
        <v>7.6202499226708267E-11</v>
      </c>
      <c r="Q113" s="49">
        <f t="shared" si="44"/>
        <v>7.1675618084536187E-11</v>
      </c>
      <c r="R113" s="49">
        <f t="shared" si="44"/>
        <v>6.9789417608611892E-11</v>
      </c>
      <c r="S113" s="49">
        <f t="shared" si="44"/>
        <v>7.0921137894163763E-11</v>
      </c>
      <c r="T113" s="49">
        <f t="shared" si="44"/>
        <v>7.356181856043847E-11</v>
      </c>
      <c r="U113" s="49">
        <f t="shared" si="44"/>
        <v>7.8465939797797351E-11</v>
      </c>
      <c r="V113" s="49">
        <f t="shared" si="44"/>
        <v>8.5633501606241683E-11</v>
      </c>
      <c r="W113" s="49">
        <f t="shared" si="44"/>
        <v>9.5818984176164649E-11</v>
      </c>
      <c r="X113" s="49">
        <f t="shared" si="44"/>
        <v>1.1128582807860149E-10</v>
      </c>
      <c r="Y113" s="49">
        <f t="shared" si="44"/>
        <v>1.2712991207623863E-10</v>
      </c>
      <c r="Z113" s="49">
        <f t="shared" si="44"/>
        <v>1.4372847626423843E-10</v>
      </c>
      <c r="AA113" s="49">
        <f t="shared" si="44"/>
        <v>1.618360008329732E-10</v>
      </c>
      <c r="AB113" s="49">
        <f t="shared" si="44"/>
        <v>1.9126072825714127E-10</v>
      </c>
      <c r="AC113" s="49">
        <f t="shared" si="44"/>
        <v>2.2936197787047757E-10</v>
      </c>
      <c r="AD113" s="49">
        <f t="shared" si="44"/>
        <v>2.8519351195739258E-10</v>
      </c>
      <c r="AE113" s="49">
        <f t="shared" si="44"/>
        <v>3.6856357299253545E-10</v>
      </c>
      <c r="AF113" s="49">
        <f t="shared" si="44"/>
        <v>4.8286732183261799E-10</v>
      </c>
      <c r="AG113" s="49">
        <f t="shared" si="44"/>
        <v>5.545429399171957E-10</v>
      </c>
      <c r="AH113" s="49">
        <f>AH108*$E$110</f>
        <v>6.2621855800161449E-10</v>
      </c>
      <c r="AI113" s="42"/>
      <c r="AJ113" s="42"/>
      <c r="AK113" s="42"/>
      <c r="AL113" s="42"/>
    </row>
    <row r="114" spans="1:38" x14ac:dyDescent="0.25">
      <c r="A114" s="42"/>
      <c r="B114" s="42"/>
      <c r="C114" s="42"/>
      <c r="D114" s="42"/>
      <c r="E114" s="42"/>
      <c r="F114" s="42"/>
      <c r="G114" s="42"/>
      <c r="H114" s="42"/>
      <c r="I114" s="42"/>
      <c r="J114" s="42"/>
      <c r="K114" s="42"/>
      <c r="L114" s="42"/>
      <c r="M114" s="42"/>
      <c r="N114" s="42"/>
      <c r="O114" s="42"/>
      <c r="P114" s="42"/>
      <c r="Q114" s="42"/>
      <c r="R114" s="42"/>
      <c r="S114" s="42"/>
      <c r="T114" s="42"/>
      <c r="U114" s="42"/>
      <c r="V114" s="42"/>
      <c r="W114" s="42"/>
      <c r="X114" s="42"/>
      <c r="Y114" s="42"/>
      <c r="Z114" s="42"/>
      <c r="AA114" s="42"/>
      <c r="AB114" s="42"/>
      <c r="AC114" s="42"/>
      <c r="AD114" s="42"/>
      <c r="AE114" s="42"/>
      <c r="AF114" s="42"/>
      <c r="AG114" s="42"/>
      <c r="AH114" s="42"/>
      <c r="AI114" s="42"/>
      <c r="AJ114" s="42"/>
      <c r="AK114" s="42"/>
      <c r="AL114" s="42"/>
    </row>
    <row r="115" spans="1:38" x14ac:dyDescent="0.25">
      <c r="A115" s="42"/>
      <c r="B115" s="42"/>
      <c r="C115" s="42"/>
      <c r="D115" s="42"/>
      <c r="E115" s="42"/>
      <c r="F115" s="42"/>
      <c r="G115" s="42"/>
      <c r="H115" s="42"/>
      <c r="I115" s="42"/>
      <c r="J115" s="42"/>
      <c r="K115" s="42"/>
      <c r="L115" s="42"/>
      <c r="M115" s="42"/>
      <c r="N115" s="42"/>
      <c r="O115" s="42"/>
      <c r="P115" s="42"/>
      <c r="Q115" s="42"/>
      <c r="R115" s="42"/>
      <c r="S115" s="42"/>
      <c r="T115" s="42"/>
      <c r="U115" s="42"/>
      <c r="V115" s="42"/>
      <c r="W115" s="42"/>
      <c r="X115" s="42"/>
      <c r="Y115" s="42"/>
      <c r="Z115" s="42"/>
      <c r="AA115" s="42"/>
      <c r="AB115" s="42"/>
      <c r="AC115" s="42"/>
      <c r="AD115" s="42"/>
      <c r="AE115" s="42"/>
      <c r="AF115" s="42"/>
      <c r="AG115" s="42"/>
      <c r="AH115" s="42"/>
      <c r="AI115" s="42"/>
      <c r="AJ115" s="42"/>
      <c r="AK115" s="42"/>
      <c r="AL115" s="42"/>
    </row>
    <row r="116" spans="1:38" x14ac:dyDescent="0.25">
      <c r="A116" s="42"/>
      <c r="B116" s="42"/>
      <c r="C116" s="42"/>
      <c r="D116" s="42"/>
      <c r="E116" s="42"/>
      <c r="F116" s="42"/>
      <c r="G116" s="42"/>
      <c r="H116" s="42"/>
      <c r="I116" s="42"/>
      <c r="J116" s="42"/>
      <c r="K116" s="42"/>
      <c r="L116" s="42"/>
      <c r="M116" s="42"/>
      <c r="N116" s="42"/>
      <c r="O116" s="42"/>
      <c r="P116" s="42"/>
      <c r="Q116" s="42"/>
      <c r="R116" s="42"/>
      <c r="S116" s="42"/>
      <c r="T116" s="42"/>
      <c r="U116" s="42"/>
      <c r="V116" s="42"/>
      <c r="W116" s="42"/>
      <c r="X116" s="42"/>
      <c r="Y116" s="42"/>
      <c r="Z116" s="42"/>
      <c r="AA116" s="42"/>
      <c r="AB116" s="42"/>
      <c r="AC116" s="42"/>
      <c r="AD116" s="42"/>
      <c r="AE116" s="42"/>
      <c r="AF116" s="42"/>
      <c r="AG116" s="42"/>
      <c r="AH116" s="42"/>
      <c r="AI116" s="42"/>
      <c r="AJ116" s="42"/>
      <c r="AK116" s="42"/>
      <c r="AL116" s="42"/>
    </row>
    <row r="117" spans="1:38" x14ac:dyDescent="0.25">
      <c r="A117" s="42"/>
      <c r="B117" s="139" t="s">
        <v>68</v>
      </c>
      <c r="C117" s="139"/>
      <c r="D117" s="42"/>
      <c r="E117" s="42"/>
      <c r="F117" s="42"/>
      <c r="G117" s="42"/>
      <c r="H117" s="42"/>
      <c r="I117" s="42"/>
      <c r="J117" s="42"/>
      <c r="K117" s="42"/>
      <c r="L117" s="42"/>
      <c r="M117" s="42"/>
      <c r="N117" s="42"/>
      <c r="O117" s="42"/>
      <c r="P117" s="42"/>
      <c r="Q117" s="42"/>
      <c r="R117" s="42"/>
      <c r="S117" s="42"/>
      <c r="T117" s="42"/>
      <c r="U117" s="42"/>
      <c r="V117" s="42"/>
      <c r="W117" s="42"/>
      <c r="X117" s="42"/>
      <c r="Y117" s="42"/>
      <c r="Z117" s="42"/>
      <c r="AA117" s="42"/>
      <c r="AB117" s="42"/>
      <c r="AC117" s="42"/>
      <c r="AD117" s="42"/>
      <c r="AE117" s="42"/>
      <c r="AF117" s="42"/>
      <c r="AG117" s="42"/>
      <c r="AH117" s="42"/>
      <c r="AI117" s="42"/>
      <c r="AJ117" s="42"/>
      <c r="AK117" s="42"/>
      <c r="AL117" s="42"/>
    </row>
    <row r="118" spans="1:38" x14ac:dyDescent="0.25">
      <c r="A118" s="42"/>
      <c r="B118" s="42"/>
      <c r="C118" s="42"/>
      <c r="D118" s="42"/>
      <c r="E118" s="42"/>
      <c r="F118" s="42"/>
      <c r="G118" s="42"/>
      <c r="H118" s="42"/>
      <c r="I118" s="42"/>
      <c r="J118" s="42"/>
      <c r="K118" s="42"/>
      <c r="L118" s="42"/>
      <c r="M118" s="42"/>
      <c r="N118" s="42"/>
      <c r="O118" s="42"/>
      <c r="P118" s="42"/>
      <c r="Q118" s="42"/>
      <c r="R118" s="42"/>
      <c r="S118" s="42"/>
      <c r="T118" s="42"/>
      <c r="U118" s="42"/>
      <c r="V118" s="42"/>
      <c r="W118" s="42"/>
      <c r="X118" s="42"/>
      <c r="Y118" s="42"/>
      <c r="Z118" s="42"/>
      <c r="AA118" s="42"/>
      <c r="AB118" s="42"/>
      <c r="AC118" s="42"/>
      <c r="AD118" s="42"/>
      <c r="AE118" s="42"/>
      <c r="AF118" s="42"/>
      <c r="AG118" s="42"/>
      <c r="AH118" s="42"/>
      <c r="AI118" s="42"/>
      <c r="AJ118" s="42"/>
      <c r="AK118" s="42"/>
      <c r="AL118" s="42"/>
    </row>
    <row r="119" spans="1:38" x14ac:dyDescent="0.25">
      <c r="A119" s="42"/>
      <c r="B119" s="142" t="s">
        <v>74</v>
      </c>
      <c r="C119" s="142"/>
      <c r="D119" s="142"/>
      <c r="E119" s="142"/>
      <c r="F119" s="142"/>
      <c r="G119" s="142"/>
      <c r="H119" s="42"/>
      <c r="I119" s="42"/>
      <c r="J119" s="42"/>
      <c r="K119" s="42"/>
      <c r="L119" s="42"/>
      <c r="M119" s="42"/>
      <c r="N119" s="42"/>
      <c r="O119" s="42"/>
      <c r="P119" s="42"/>
      <c r="Q119" s="42"/>
      <c r="R119" s="42"/>
      <c r="S119" s="42"/>
      <c r="T119" s="42"/>
      <c r="U119" s="42"/>
      <c r="V119" s="42"/>
      <c r="W119" s="42"/>
      <c r="X119" s="42"/>
      <c r="Y119" s="42"/>
      <c r="Z119" s="42"/>
      <c r="AA119" s="42"/>
      <c r="AB119" s="42"/>
      <c r="AC119" s="42"/>
      <c r="AD119" s="42"/>
      <c r="AE119" s="42"/>
      <c r="AF119" s="42"/>
      <c r="AG119" s="42"/>
      <c r="AH119" s="42"/>
      <c r="AI119" s="42"/>
      <c r="AJ119" s="42"/>
      <c r="AK119" s="42"/>
      <c r="AL119" s="42"/>
    </row>
    <row r="120" spans="1:38" ht="15.75" thickBot="1" x14ac:dyDescent="0.3">
      <c r="A120" s="42"/>
      <c r="B120" s="42"/>
      <c r="C120" s="42"/>
      <c r="D120" s="42"/>
      <c r="E120" s="42"/>
      <c r="F120" s="42"/>
      <c r="G120" s="42"/>
      <c r="H120" s="42"/>
      <c r="I120" s="42"/>
      <c r="J120" s="42"/>
      <c r="K120" s="42"/>
      <c r="L120" s="42"/>
      <c r="M120" s="42"/>
      <c r="N120" s="42"/>
      <c r="O120" s="42"/>
      <c r="P120" s="42"/>
      <c r="Q120" s="42"/>
      <c r="R120" s="42"/>
      <c r="S120" s="42"/>
      <c r="T120" s="42"/>
      <c r="U120" s="42"/>
      <c r="V120" s="42"/>
      <c r="W120" s="42"/>
      <c r="X120" s="42"/>
      <c r="Y120" s="42"/>
      <c r="Z120" s="42"/>
      <c r="AA120" s="42"/>
      <c r="AB120" s="42"/>
      <c r="AC120" s="42"/>
      <c r="AD120" s="42"/>
      <c r="AE120" s="42"/>
      <c r="AF120" s="42"/>
      <c r="AG120" s="42"/>
      <c r="AH120" s="42"/>
      <c r="AI120" s="42"/>
      <c r="AJ120" s="42"/>
      <c r="AK120" s="42"/>
      <c r="AL120" s="42"/>
    </row>
    <row r="121" spans="1:38" ht="15.75" thickBot="1" x14ac:dyDescent="0.3">
      <c r="A121" s="42"/>
      <c r="B121" s="47" t="s">
        <v>62</v>
      </c>
      <c r="C121" s="48">
        <v>1</v>
      </c>
      <c r="D121" s="20">
        <v>2</v>
      </c>
      <c r="E121" s="48">
        <v>3</v>
      </c>
      <c r="F121" s="20">
        <v>4</v>
      </c>
      <c r="G121" s="48">
        <v>5</v>
      </c>
      <c r="H121" s="20">
        <v>6</v>
      </c>
      <c r="I121" s="48">
        <v>7</v>
      </c>
      <c r="J121" s="20">
        <v>8</v>
      </c>
      <c r="K121" s="48">
        <v>9</v>
      </c>
      <c r="L121" s="20">
        <v>10</v>
      </c>
      <c r="M121" s="48">
        <v>11</v>
      </c>
      <c r="N121" s="20">
        <v>12</v>
      </c>
      <c r="O121" s="48">
        <v>13</v>
      </c>
      <c r="P121" s="20">
        <v>14</v>
      </c>
      <c r="Q121" s="48">
        <v>15</v>
      </c>
      <c r="R121" s="20">
        <v>16</v>
      </c>
      <c r="S121" s="48">
        <v>17</v>
      </c>
      <c r="T121" s="20">
        <v>18</v>
      </c>
      <c r="U121" s="48">
        <v>19</v>
      </c>
      <c r="V121" s="20">
        <v>20</v>
      </c>
      <c r="W121" s="48">
        <v>21</v>
      </c>
      <c r="X121" s="20">
        <v>22</v>
      </c>
      <c r="Y121" s="48">
        <v>23</v>
      </c>
      <c r="Z121" s="20">
        <v>24</v>
      </c>
      <c r="AA121" s="48">
        <v>25</v>
      </c>
      <c r="AB121" s="20">
        <v>26</v>
      </c>
      <c r="AC121" s="48">
        <v>27</v>
      </c>
      <c r="AD121" s="20">
        <v>28</v>
      </c>
      <c r="AE121" s="48">
        <v>29</v>
      </c>
      <c r="AF121" s="20">
        <v>30</v>
      </c>
      <c r="AG121" s="48">
        <v>31</v>
      </c>
      <c r="AH121" s="20">
        <v>32</v>
      </c>
      <c r="AI121" s="42"/>
      <c r="AJ121" s="42"/>
      <c r="AK121" s="42"/>
      <c r="AL121" s="42"/>
    </row>
    <row r="122" spans="1:38" x14ac:dyDescent="0.25">
      <c r="A122" s="42"/>
      <c r="B122" s="20" t="s">
        <v>70</v>
      </c>
      <c r="C122" s="64">
        <v>5.3522193073010999E-9</v>
      </c>
      <c r="D122" s="64">
        <v>4.5151423540271397E-9</v>
      </c>
      <c r="E122" s="64">
        <v>3.8048952421572521E-9</v>
      </c>
      <c r="F122" s="64">
        <v>3.2975758765364334E-9</v>
      </c>
      <c r="G122" s="64">
        <v>2.8409884474772444E-9</v>
      </c>
      <c r="H122" s="64">
        <v>2.478255101058336E-9</v>
      </c>
      <c r="I122" s="64">
        <v>2.0749362053898612E-9</v>
      </c>
      <c r="J122" s="64">
        <v>1.7324956335956542E-9</v>
      </c>
      <c r="K122" s="64">
        <v>1.4255674173948178E-9</v>
      </c>
      <c r="L122" s="64">
        <v>1.1211757980222442E-9</v>
      </c>
      <c r="M122" s="64">
        <v>8.8780888983674161E-10</v>
      </c>
      <c r="N122" s="64">
        <v>7.3053988649422614E-10</v>
      </c>
      <c r="O122" s="64">
        <v>5.8849046412033096E-10</v>
      </c>
      <c r="P122" s="64">
        <v>5.1239255927717117E-10</v>
      </c>
      <c r="Q122" s="64">
        <v>4.8195339733997133E-10</v>
      </c>
      <c r="R122" s="64">
        <v>4.6927041319934181E-10</v>
      </c>
      <c r="S122" s="64">
        <v>4.7688020368370139E-10</v>
      </c>
      <c r="T122" s="64">
        <v>4.9463638148045277E-10</v>
      </c>
      <c r="U122" s="64">
        <v>5.2761214024579147E-10</v>
      </c>
      <c r="V122" s="64">
        <v>5.7580747997972616E-10</v>
      </c>
      <c r="W122" s="64">
        <v>6.4429559433866637E-10</v>
      </c>
      <c r="X122" s="64">
        <v>7.482960642908703E-10</v>
      </c>
      <c r="Y122" s="64">
        <v>8.5483313107130396E-10</v>
      </c>
      <c r="Z122" s="64">
        <v>9.6644339150794202E-10</v>
      </c>
      <c r="AA122" s="64">
        <v>1.0882000392570537E-9</v>
      </c>
      <c r="AB122" s="64">
        <v>1.2860545918491853E-9</v>
      </c>
      <c r="AC122" s="64">
        <v>1.5422508714876513E-9</v>
      </c>
      <c r="AD122" s="64">
        <v>1.917667202047296E-9</v>
      </c>
      <c r="AE122" s="64">
        <v>2.478255101058336E-9</v>
      </c>
      <c r="AF122" s="64">
        <v>3.2468439399742285E-9</v>
      </c>
      <c r="AG122" s="64">
        <v>3.7287973373144795E-9</v>
      </c>
      <c r="AH122" s="64">
        <v>4.210750734653661E-9</v>
      </c>
      <c r="AI122" s="42"/>
      <c r="AJ122" s="42"/>
      <c r="AK122" s="42"/>
      <c r="AL122" s="42"/>
    </row>
    <row r="123" spans="1:38" x14ac:dyDescent="0.25">
      <c r="A123" s="42"/>
      <c r="B123" s="42"/>
      <c r="C123" s="42"/>
      <c r="D123" s="42"/>
      <c r="E123" s="42"/>
      <c r="F123" s="42"/>
      <c r="G123" s="42"/>
      <c r="H123" s="42"/>
      <c r="I123" s="42"/>
      <c r="J123" s="42"/>
      <c r="K123" s="42"/>
      <c r="L123" s="42"/>
      <c r="M123" s="42"/>
      <c r="N123" s="42"/>
      <c r="O123" s="42"/>
      <c r="P123" s="42"/>
      <c r="Q123" s="42"/>
      <c r="R123" s="42"/>
      <c r="S123" s="42"/>
      <c r="T123" s="42"/>
      <c r="U123" s="42"/>
      <c r="V123" s="42"/>
      <c r="W123" s="42"/>
      <c r="X123" s="42"/>
      <c r="Y123" s="42"/>
      <c r="Z123" s="42"/>
      <c r="AA123" s="42"/>
      <c r="AB123" s="42"/>
      <c r="AC123" s="42"/>
      <c r="AD123" s="42"/>
      <c r="AE123" s="42"/>
      <c r="AF123" s="42"/>
      <c r="AG123" s="42"/>
      <c r="AH123" s="42"/>
      <c r="AI123" s="42"/>
      <c r="AJ123" s="42"/>
      <c r="AK123" s="42"/>
      <c r="AL123" s="42"/>
    </row>
    <row r="124" spans="1:38" x14ac:dyDescent="0.25">
      <c r="A124" s="42"/>
      <c r="B124" s="142" t="s">
        <v>75</v>
      </c>
      <c r="C124" s="142"/>
      <c r="D124" s="142"/>
      <c r="E124" s="142"/>
      <c r="F124" s="142"/>
      <c r="G124" s="142"/>
      <c r="H124" s="42"/>
      <c r="I124" s="42"/>
      <c r="J124" s="42"/>
      <c r="K124" s="42"/>
      <c r="L124" s="42"/>
      <c r="M124" s="42"/>
      <c r="N124" s="42"/>
      <c r="O124" s="42"/>
      <c r="P124" s="42"/>
      <c r="Q124" s="42"/>
      <c r="R124" s="42"/>
      <c r="S124" s="42"/>
      <c r="T124" s="42"/>
      <c r="U124" s="42"/>
      <c r="V124" s="42"/>
      <c r="W124" s="42"/>
      <c r="X124" s="42"/>
      <c r="Y124" s="42"/>
      <c r="Z124" s="42"/>
      <c r="AA124" s="42"/>
      <c r="AB124" s="42"/>
      <c r="AC124" s="42"/>
      <c r="AD124" s="42"/>
      <c r="AE124" s="42"/>
      <c r="AF124" s="42"/>
      <c r="AG124" s="42"/>
      <c r="AH124" s="42"/>
      <c r="AI124" s="42"/>
      <c r="AJ124" s="42"/>
      <c r="AK124" s="42"/>
      <c r="AL124" s="42"/>
    </row>
    <row r="125" spans="1:38" x14ac:dyDescent="0.25">
      <c r="A125" s="42"/>
      <c r="B125" s="42"/>
      <c r="C125" s="42"/>
      <c r="D125" s="42"/>
      <c r="E125" s="42"/>
      <c r="F125" s="42"/>
      <c r="G125" s="42"/>
      <c r="H125" s="42"/>
      <c r="I125" s="42"/>
      <c r="J125" s="42"/>
      <c r="K125" s="42"/>
      <c r="L125" s="42"/>
      <c r="M125" s="42"/>
      <c r="N125" s="42"/>
      <c r="O125" s="42"/>
      <c r="P125" s="42"/>
      <c r="Q125" s="42"/>
      <c r="R125" s="42"/>
      <c r="S125" s="42"/>
      <c r="T125" s="42"/>
      <c r="U125" s="42"/>
      <c r="V125" s="42"/>
      <c r="W125" s="42"/>
      <c r="X125" s="42"/>
      <c r="Y125" s="42"/>
      <c r="Z125" s="42"/>
      <c r="AA125" s="42"/>
      <c r="AB125" s="42"/>
      <c r="AC125" s="42"/>
      <c r="AD125" s="42"/>
      <c r="AE125" s="42"/>
      <c r="AF125" s="42"/>
      <c r="AG125" s="42"/>
      <c r="AH125" s="42"/>
      <c r="AI125" s="42"/>
      <c r="AJ125" s="42"/>
      <c r="AK125" s="42"/>
      <c r="AL125" s="42"/>
    </row>
    <row r="126" spans="1:38" x14ac:dyDescent="0.25">
      <c r="A126" s="42"/>
      <c r="B126" s="149" t="str">
        <f>SUBSTITUTE(SUBSTITUTE(SUBSTITUTE("AbrasionVolumePerUnitEnergy=("&amp;C122&amp;";"&amp;D122&amp;";"&amp;E122&amp;";"&amp;F122&amp;";"&amp;G122&amp;";"&amp;H122&amp;";"&amp;I122&amp;";"&amp;J122&amp;";"&amp;K122&amp;";"&amp;L122&amp;";"&amp;M122&amp;";"&amp;N122&amp;";"&amp;O122&amp;";"&amp;P122&amp;";"&amp;Q122&amp;";"&amp;R122&amp;";"&amp;S122&amp;";"&amp;T122&amp;";"&amp;U122&amp;";"&amp;V122&amp;";"&amp;W122&amp;";"&amp;X122&amp;";"&amp;Y122&amp;";"&amp;Z122&amp;";"&amp;AA122&amp;";"&amp;AB122&amp;";"&amp;AC122&amp;";"&amp;AD122&amp;";"&amp;AE122&amp;";"&amp;AF122&amp;";"&amp;AG122&amp;";"&amp;AH122&amp;")",",","."),";",","),"E-0","E-")</f>
        <v>AbrasionVolumePerUnitEnergy=(5.3522193073011E-9,4.51514235402714E-9,3.80489524215725E-9,3.29757587653643E-9,2.84098844747724E-9,2.47825510105834E-9,2.07493620538986E-9,1.73249563359565E-9,1.42556741739482E-9,1.12117579802224E-9,8.87808889836742E-10,7.30539886494226E-10,5.88490464120331E-10,5.12392559277171E-10,4.81953397339971E-10,4.69270413199342E-10,4.76880203683701E-10,4.94636381480453E-10,5.27612140245791E-10,5.75807479979726E-10,6.44295594338666E-10,7.4829606429087E-10,8.54833131071304E-10,9.66443391507942E-10,1.08820003925705E-9,1.28605459184919E-9,1.54225087148765E-9,1.9176672020473E-9,2.47825510105834E-9,3.24684393997423E-9,3.72879733731448E-9,4.21075073465366E-9)</v>
      </c>
      <c r="C126" s="149"/>
      <c r="D126" s="149"/>
      <c r="E126" s="149"/>
      <c r="F126" s="149"/>
      <c r="G126" s="149"/>
      <c r="H126" s="149"/>
      <c r="I126" s="149"/>
      <c r="J126" s="149"/>
      <c r="K126" s="149"/>
      <c r="L126" s="149"/>
      <c r="M126" s="149"/>
      <c r="N126" s="149"/>
      <c r="O126" s="149"/>
      <c r="P126" s="149"/>
      <c r="Q126" s="149"/>
      <c r="R126" s="149"/>
      <c r="S126" s="149"/>
      <c r="T126" s="149"/>
      <c r="U126" s="149"/>
      <c r="V126" s="149"/>
      <c r="W126" s="149"/>
      <c r="X126" s="149"/>
      <c r="Y126" s="149"/>
      <c r="Z126" s="149"/>
      <c r="AA126" s="149"/>
      <c r="AB126" s="149"/>
      <c r="AC126" s="149"/>
      <c r="AD126" s="149"/>
      <c r="AE126" s="149"/>
      <c r="AF126" s="149"/>
      <c r="AG126" s="149"/>
      <c r="AH126" s="149"/>
      <c r="AI126" s="149"/>
      <c r="AJ126" s="149"/>
      <c r="AK126" s="149"/>
      <c r="AL126" s="42"/>
    </row>
    <row r="127" spans="1:38" x14ac:dyDescent="0.25">
      <c r="A127" s="42"/>
      <c r="B127" s="42"/>
      <c r="C127" s="51"/>
      <c r="D127" s="42"/>
      <c r="E127" s="42"/>
      <c r="F127" s="42"/>
      <c r="G127" s="42"/>
      <c r="H127" s="42"/>
      <c r="I127" s="42"/>
      <c r="J127" s="42"/>
      <c r="K127" s="42"/>
      <c r="L127" s="42"/>
      <c r="M127" s="42"/>
      <c r="N127" s="42"/>
      <c r="O127" s="42"/>
      <c r="P127" s="42"/>
      <c r="Q127" s="42"/>
      <c r="R127" s="42"/>
      <c r="S127" s="42"/>
      <c r="T127" s="42"/>
      <c r="U127" s="42"/>
      <c r="V127" s="42"/>
      <c r="W127" s="42"/>
      <c r="X127" s="42"/>
      <c r="Y127" s="42"/>
      <c r="Z127" s="42"/>
      <c r="AA127" s="42"/>
      <c r="AB127" s="42"/>
      <c r="AC127" s="42"/>
      <c r="AD127" s="42"/>
      <c r="AE127" s="42"/>
      <c r="AF127" s="42"/>
      <c r="AG127" s="42"/>
      <c r="AH127" s="42"/>
      <c r="AI127" s="42"/>
      <c r="AJ127" s="42"/>
      <c r="AK127" s="42"/>
      <c r="AL127" s="42"/>
    </row>
    <row r="128" spans="1:38" x14ac:dyDescent="0.25">
      <c r="A128" s="42"/>
      <c r="B128" s="42"/>
      <c r="C128" s="51"/>
      <c r="D128" s="42"/>
      <c r="E128" s="42"/>
      <c r="F128" s="42"/>
      <c r="G128" s="42"/>
      <c r="H128" s="42"/>
      <c r="I128" s="42"/>
      <c r="J128" s="42"/>
      <c r="K128" s="42"/>
      <c r="L128" s="42"/>
      <c r="M128" s="42"/>
      <c r="N128" s="42"/>
      <c r="O128" s="42"/>
      <c r="P128" s="42"/>
      <c r="Q128" s="42"/>
      <c r="R128" s="42"/>
      <c r="S128" s="42"/>
      <c r="T128" s="42"/>
      <c r="U128" s="42"/>
      <c r="V128" s="42"/>
      <c r="W128" s="42"/>
      <c r="X128" s="42"/>
      <c r="Y128" s="42"/>
      <c r="Z128" s="42"/>
      <c r="AA128" s="42"/>
      <c r="AB128" s="42"/>
      <c r="AC128" s="42"/>
      <c r="AD128" s="42"/>
      <c r="AE128" s="42"/>
      <c r="AF128" s="42"/>
      <c r="AG128" s="42"/>
      <c r="AH128" s="42"/>
      <c r="AI128" s="42"/>
      <c r="AJ128" s="42"/>
      <c r="AK128" s="42"/>
      <c r="AL128" s="42"/>
    </row>
  </sheetData>
  <sheetProtection sheet="1" objects="1" scenarios="1"/>
  <mergeCells count="84">
    <mergeCell ref="AA16:AC16"/>
    <mergeCell ref="B3:C3"/>
    <mergeCell ref="J3:K3"/>
    <mergeCell ref="R3:S3"/>
    <mergeCell ref="AA3:AB3"/>
    <mergeCell ref="C6:D6"/>
    <mergeCell ref="K6:L6"/>
    <mergeCell ref="S6:T6"/>
    <mergeCell ref="V6:W6"/>
    <mergeCell ref="AB6:AD6"/>
    <mergeCell ref="AB9:AC9"/>
    <mergeCell ref="AB10:AC10"/>
    <mergeCell ref="AA11:AC11"/>
    <mergeCell ref="AB14:AC14"/>
    <mergeCell ref="AB15:AC15"/>
    <mergeCell ref="B29:E29"/>
    <mergeCell ref="AA29:AC29"/>
    <mergeCell ref="C17:D17"/>
    <mergeCell ref="K17:L17"/>
    <mergeCell ref="R18:S18"/>
    <mergeCell ref="AB19:AD19"/>
    <mergeCell ref="AB22:AC22"/>
    <mergeCell ref="AB23:AC23"/>
    <mergeCell ref="AN35:AO35"/>
    <mergeCell ref="AA24:AC24"/>
    <mergeCell ref="AB27:AC27"/>
    <mergeCell ref="K28:N28"/>
    <mergeCell ref="AB28:AC28"/>
    <mergeCell ref="B30:E30"/>
    <mergeCell ref="B31:E31"/>
    <mergeCell ref="B35:C35"/>
    <mergeCell ref="R35:S35"/>
    <mergeCell ref="U35:V35"/>
    <mergeCell ref="AS36:AT36"/>
    <mergeCell ref="AS37:AT37"/>
    <mergeCell ref="D38:E38"/>
    <mergeCell ref="F38:G38"/>
    <mergeCell ref="S38:U38"/>
    <mergeCell ref="AO38:AQ38"/>
    <mergeCell ref="AS38:AT38"/>
    <mergeCell ref="AU42:AV42"/>
    <mergeCell ref="AS54:AT54"/>
    <mergeCell ref="AS45:AT45"/>
    <mergeCell ref="B46:C46"/>
    <mergeCell ref="AS46:AT46"/>
    <mergeCell ref="AS47:AT47"/>
    <mergeCell ref="B49:C49"/>
    <mergeCell ref="R49:T49"/>
    <mergeCell ref="B50:C50"/>
    <mergeCell ref="W50:X50"/>
    <mergeCell ref="B51:C51"/>
    <mergeCell ref="W51:X51"/>
    <mergeCell ref="AU51:AV51"/>
    <mergeCell ref="AO43:AP43"/>
    <mergeCell ref="J42:K42"/>
    <mergeCell ref="N42:O42"/>
    <mergeCell ref="AO55:AP55"/>
    <mergeCell ref="AS55:AT55"/>
    <mergeCell ref="B56:C56"/>
    <mergeCell ref="AS56:AT56"/>
    <mergeCell ref="G57:I57"/>
    <mergeCell ref="N57:P57"/>
    <mergeCell ref="B90:G90"/>
    <mergeCell ref="AO61:AP61"/>
    <mergeCell ref="AO64:AR64"/>
    <mergeCell ref="AS64:AV64"/>
    <mergeCell ref="AO76:AQ76"/>
    <mergeCell ref="AU76:AV76"/>
    <mergeCell ref="AT80:AU80"/>
    <mergeCell ref="AT81:AU81"/>
    <mergeCell ref="AT82:AU82"/>
    <mergeCell ref="B85:E85"/>
    <mergeCell ref="G85:O85"/>
    <mergeCell ref="B88:C88"/>
    <mergeCell ref="B117:C117"/>
    <mergeCell ref="B119:G119"/>
    <mergeCell ref="B124:G124"/>
    <mergeCell ref="B126:AK126"/>
    <mergeCell ref="B92:AK92"/>
    <mergeCell ref="B94:AK94"/>
    <mergeCell ref="B98:G98"/>
    <mergeCell ref="B105:C105"/>
    <mergeCell ref="G105:N105"/>
    <mergeCell ref="B110:D110"/>
  </mergeCells>
  <conditionalFormatting sqref="AD11:BI11 AD16:BI16 AD24:BI24 AD29:BI29">
    <cfRule type="cellIs" dxfId="3" priority="1" operator="notEqual">
      <formula>0</formula>
    </cfRule>
  </conditionalFormatting>
  <pageMargins left="0.7" right="0.7" top="0.75" bottom="0.75" header="0.3" footer="0.3"/>
  <pageSetup paperSize="9" orientation="portrait" r:id="rId1"/>
  <ignoredErrors>
    <ignoredError sqref="D49:D51" formulaRange="1"/>
  </ignoredErrors>
  <drawing r:id="rId2"/>
  <legacyDrawing r:id="rId3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71AB2C-EA67-4D97-AFB3-B3A18918A07F}">
  <dimension ref="A1:CB128"/>
  <sheetViews>
    <sheetView topLeftCell="A7" zoomScaleNormal="100" workbookViewId="0">
      <selection activeCell="B41" sqref="B41:C43"/>
    </sheetView>
  </sheetViews>
  <sheetFormatPr baseColWidth="10" defaultColWidth="11.7109375" defaultRowHeight="15" x14ac:dyDescent="0.25"/>
  <cols>
    <col min="1" max="1" width="11.7109375" style="5"/>
    <col min="2" max="2" width="14.140625" style="5" bestFit="1" customWidth="1"/>
    <col min="3" max="3" width="12.85546875" style="5" bestFit="1" customWidth="1"/>
    <col min="4" max="16384" width="11.7109375" style="5"/>
  </cols>
  <sheetData>
    <row r="1" spans="1:80" x14ac:dyDescent="0.25">
      <c r="A1" s="1"/>
      <c r="B1" s="1"/>
      <c r="C1" s="1"/>
      <c r="D1" s="1"/>
      <c r="E1" s="1"/>
      <c r="F1" s="1"/>
      <c r="G1" s="1"/>
      <c r="H1" s="1"/>
      <c r="I1" s="2"/>
      <c r="J1" s="2"/>
      <c r="K1" s="2"/>
      <c r="L1" s="2"/>
      <c r="M1" s="2"/>
      <c r="N1" s="2"/>
      <c r="O1" s="2"/>
      <c r="P1" s="2"/>
      <c r="Q1" s="3"/>
      <c r="R1" s="3"/>
      <c r="S1" s="3"/>
      <c r="T1" s="3"/>
      <c r="U1" s="3"/>
      <c r="V1" s="3"/>
      <c r="W1" s="3"/>
      <c r="X1" s="3"/>
      <c r="Y1" s="3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</row>
    <row r="2" spans="1:80" ht="15.75" thickBot="1" x14ac:dyDescent="0.3">
      <c r="A2" s="1"/>
      <c r="B2" s="1"/>
      <c r="C2" s="1"/>
      <c r="D2" s="1"/>
      <c r="E2" s="1"/>
      <c r="F2" s="1"/>
      <c r="G2" s="1"/>
      <c r="H2" s="1"/>
      <c r="I2" s="2"/>
      <c r="J2" s="2"/>
      <c r="K2" s="2"/>
      <c r="L2" s="2"/>
      <c r="M2" s="2"/>
      <c r="N2" s="2"/>
      <c r="O2" s="2"/>
      <c r="P2" s="2"/>
      <c r="Q2" s="3"/>
      <c r="R2" s="3"/>
      <c r="S2" s="3"/>
      <c r="T2" s="3"/>
      <c r="U2" s="3"/>
      <c r="V2" s="3"/>
      <c r="W2" s="3"/>
      <c r="X2" s="3"/>
      <c r="Y2" s="3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</row>
    <row r="3" spans="1:80" ht="15.75" thickBot="1" x14ac:dyDescent="0.3">
      <c r="A3" s="1"/>
      <c r="B3" s="129" t="s">
        <v>0</v>
      </c>
      <c r="C3" s="130"/>
      <c r="D3" s="1"/>
      <c r="E3" s="1"/>
      <c r="F3" s="1"/>
      <c r="G3" s="1"/>
      <c r="H3" s="1"/>
      <c r="I3" s="2"/>
      <c r="J3" s="129" t="s">
        <v>18</v>
      </c>
      <c r="K3" s="130"/>
      <c r="L3" s="2"/>
      <c r="M3" s="2"/>
      <c r="N3" s="2"/>
      <c r="O3" s="2"/>
      <c r="P3" s="2"/>
      <c r="Q3" s="3"/>
      <c r="R3" s="129" t="s">
        <v>32</v>
      </c>
      <c r="S3" s="130"/>
      <c r="T3" s="3"/>
      <c r="U3" s="3"/>
      <c r="V3" s="3"/>
      <c r="W3" s="3"/>
      <c r="X3" s="3"/>
      <c r="Y3" s="3"/>
      <c r="Z3" s="4"/>
      <c r="AA3" s="129" t="s">
        <v>47</v>
      </c>
      <c r="AB3" s="130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</row>
    <row r="4" spans="1:80" x14ac:dyDescent="0.25">
      <c r="A4" s="1"/>
      <c r="B4" s="1"/>
      <c r="C4" s="1"/>
      <c r="D4" s="1"/>
      <c r="E4" s="1"/>
      <c r="F4" s="1"/>
      <c r="G4" s="1"/>
      <c r="H4" s="1"/>
      <c r="I4" s="2"/>
      <c r="J4" s="2"/>
      <c r="K4" s="2"/>
      <c r="L4" s="2"/>
      <c r="M4" s="2"/>
      <c r="N4" s="2"/>
      <c r="O4" s="2"/>
      <c r="P4" s="2"/>
      <c r="Q4" s="3"/>
      <c r="R4" s="3"/>
      <c r="S4" s="3"/>
      <c r="T4" s="3"/>
      <c r="U4" s="3"/>
      <c r="V4" s="3"/>
      <c r="W4" s="3"/>
      <c r="X4" s="3"/>
      <c r="Y4" s="3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</row>
    <row r="5" spans="1:80" ht="15.75" thickBot="1" x14ac:dyDescent="0.3">
      <c r="A5" s="1"/>
      <c r="B5" s="1"/>
      <c r="C5" s="1"/>
      <c r="D5" s="1"/>
      <c r="E5" s="1"/>
      <c r="F5" s="1"/>
      <c r="G5" s="1"/>
      <c r="H5" s="1"/>
      <c r="I5" s="2"/>
      <c r="J5" s="2"/>
      <c r="K5" s="2"/>
      <c r="L5" s="2"/>
      <c r="M5" s="2"/>
      <c r="N5" s="2"/>
      <c r="O5" s="2"/>
      <c r="P5" s="2"/>
      <c r="Q5" s="3"/>
      <c r="R5" s="3"/>
      <c r="S5" s="3"/>
      <c r="T5" s="3"/>
      <c r="U5" s="3"/>
      <c r="V5" s="3"/>
      <c r="W5" s="3"/>
      <c r="X5" s="3"/>
      <c r="Y5" s="3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</row>
    <row r="6" spans="1:80" ht="15.75" thickBot="1" x14ac:dyDescent="0.3">
      <c r="A6" s="1"/>
      <c r="B6" s="6" t="s">
        <v>1</v>
      </c>
      <c r="C6" s="126" t="s">
        <v>2</v>
      </c>
      <c r="D6" s="127"/>
      <c r="E6" s="1"/>
      <c r="F6" s="1"/>
      <c r="G6" s="1"/>
      <c r="H6" s="1"/>
      <c r="I6" s="2"/>
      <c r="J6" s="6" t="s">
        <v>1</v>
      </c>
      <c r="K6" s="126" t="s">
        <v>19</v>
      </c>
      <c r="L6" s="127"/>
      <c r="M6" s="2"/>
      <c r="N6" s="2"/>
      <c r="O6" s="2"/>
      <c r="P6" s="2"/>
      <c r="Q6" s="3"/>
      <c r="R6" s="6" t="s">
        <v>1</v>
      </c>
      <c r="S6" s="126" t="s">
        <v>33</v>
      </c>
      <c r="T6" s="127"/>
      <c r="U6" s="3"/>
      <c r="V6" s="132" t="s">
        <v>40</v>
      </c>
      <c r="W6" s="134"/>
      <c r="X6" s="3"/>
      <c r="Y6" s="3"/>
      <c r="Z6" s="4"/>
      <c r="AA6" s="6" t="s">
        <v>1</v>
      </c>
      <c r="AB6" s="126" t="s">
        <v>48</v>
      </c>
      <c r="AC6" s="131"/>
      <c r="AD6" s="127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</row>
    <row r="7" spans="1:80" x14ac:dyDescent="0.25">
      <c r="A7" s="1"/>
      <c r="B7" s="1"/>
      <c r="C7" s="1"/>
      <c r="D7" s="1"/>
      <c r="E7" s="1"/>
      <c r="F7" s="1"/>
      <c r="G7" s="1"/>
      <c r="H7" s="1"/>
      <c r="I7" s="2"/>
      <c r="J7" s="2"/>
      <c r="K7" s="2"/>
      <c r="L7" s="2"/>
      <c r="M7" s="2"/>
      <c r="N7" s="2"/>
      <c r="O7" s="2"/>
      <c r="P7" s="2"/>
      <c r="Q7" s="3"/>
      <c r="R7" s="3"/>
      <c r="S7" s="3"/>
      <c r="T7" s="3"/>
      <c r="U7" s="3"/>
      <c r="V7" s="3"/>
      <c r="W7" s="3"/>
      <c r="X7" s="3"/>
      <c r="Y7" s="3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</row>
    <row r="8" spans="1:80" x14ac:dyDescent="0.25">
      <c r="A8" s="1"/>
      <c r="B8" s="1"/>
      <c r="C8" s="7" t="s">
        <v>10</v>
      </c>
      <c r="D8" s="1"/>
      <c r="E8" s="8" t="s">
        <v>13</v>
      </c>
      <c r="F8" s="9" t="s">
        <v>11</v>
      </c>
      <c r="G8" s="1"/>
      <c r="H8" s="1"/>
      <c r="I8" s="2"/>
      <c r="J8" s="2"/>
      <c r="K8" s="7" t="s">
        <v>10</v>
      </c>
      <c r="L8" s="2"/>
      <c r="M8" s="8" t="s">
        <v>13</v>
      </c>
      <c r="N8" s="9" t="s">
        <v>11</v>
      </c>
      <c r="O8" s="2"/>
      <c r="P8" s="2"/>
      <c r="Q8" s="3"/>
      <c r="R8" s="3"/>
      <c r="S8" s="10" t="s">
        <v>35</v>
      </c>
      <c r="T8" s="11" t="s">
        <v>36</v>
      </c>
      <c r="U8" s="8" t="s">
        <v>34</v>
      </c>
      <c r="V8" s="12" t="s">
        <v>37</v>
      </c>
      <c r="W8" s="13" t="s">
        <v>38</v>
      </c>
      <c r="X8" s="14" t="s">
        <v>39</v>
      </c>
      <c r="Y8" s="3"/>
      <c r="Z8" s="4"/>
      <c r="AA8" s="4"/>
      <c r="AB8" s="4"/>
      <c r="AC8" s="4"/>
      <c r="AD8" s="39">
        <v>1</v>
      </c>
      <c r="AE8" s="39">
        <v>2</v>
      </c>
      <c r="AF8" s="39">
        <v>3</v>
      </c>
      <c r="AG8" s="39">
        <v>4</v>
      </c>
      <c r="AH8" s="39">
        <v>5</v>
      </c>
      <c r="AI8" s="39">
        <v>6</v>
      </c>
      <c r="AJ8" s="39">
        <v>7</v>
      </c>
      <c r="AK8" s="39">
        <v>8</v>
      </c>
      <c r="AL8" s="39">
        <v>9</v>
      </c>
      <c r="AM8" s="39">
        <v>10</v>
      </c>
      <c r="AN8" s="39">
        <v>11</v>
      </c>
      <c r="AO8" s="39">
        <v>12</v>
      </c>
      <c r="AP8" s="39">
        <v>13</v>
      </c>
      <c r="AQ8" s="39">
        <v>14</v>
      </c>
      <c r="AR8" s="39">
        <v>15</v>
      </c>
      <c r="AS8" s="39">
        <v>16</v>
      </c>
      <c r="AT8" s="39">
        <v>17</v>
      </c>
      <c r="AU8" s="39">
        <v>18</v>
      </c>
      <c r="AV8" s="39">
        <v>19</v>
      </c>
      <c r="AW8" s="39">
        <v>20</v>
      </c>
      <c r="AX8" s="39">
        <v>21</v>
      </c>
      <c r="AY8" s="39">
        <v>22</v>
      </c>
      <c r="AZ8" s="39">
        <v>23</v>
      </c>
      <c r="BA8" s="39">
        <v>24</v>
      </c>
      <c r="BB8" s="39">
        <v>25</v>
      </c>
      <c r="BC8" s="39">
        <v>26</v>
      </c>
      <c r="BD8" s="39">
        <v>27</v>
      </c>
      <c r="BE8" s="39">
        <v>28</v>
      </c>
      <c r="BF8" s="39">
        <v>29</v>
      </c>
      <c r="BG8" s="39">
        <v>30</v>
      </c>
      <c r="BH8" s="39">
        <v>31</v>
      </c>
      <c r="BI8" s="39">
        <v>32</v>
      </c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</row>
    <row r="9" spans="1:80" x14ac:dyDescent="0.25">
      <c r="A9" s="1"/>
      <c r="B9" s="20" t="s">
        <v>3</v>
      </c>
      <c r="C9" s="52">
        <v>3.2663000000000002</v>
      </c>
      <c r="D9" s="6" t="s">
        <v>12</v>
      </c>
      <c r="E9" s="15">
        <f>C9/F9</f>
        <v>0.95951940307276518</v>
      </c>
      <c r="F9" s="53">
        <v>3.4041000000000001</v>
      </c>
      <c r="G9" s="39" t="s">
        <v>12</v>
      </c>
      <c r="H9" s="1"/>
      <c r="I9" s="2"/>
      <c r="J9" s="20" t="s">
        <v>3</v>
      </c>
      <c r="K9" s="54">
        <v>0.60599999999999998</v>
      </c>
      <c r="L9" s="6" t="s">
        <v>12</v>
      </c>
      <c r="M9" s="15">
        <f>K9/N9</f>
        <v>0.81016042780748665</v>
      </c>
      <c r="N9" s="55">
        <v>0.748</v>
      </c>
      <c r="O9" s="39" t="s">
        <v>12</v>
      </c>
      <c r="P9" s="2"/>
      <c r="Q9" s="3"/>
      <c r="R9" s="20" t="s">
        <v>3</v>
      </c>
      <c r="S9" s="56">
        <v>253</v>
      </c>
      <c r="T9" s="57">
        <v>0.7</v>
      </c>
      <c r="U9" s="56">
        <v>373</v>
      </c>
      <c r="V9" s="57">
        <v>1.1759999999999999</v>
      </c>
      <c r="W9" s="56">
        <v>673</v>
      </c>
      <c r="X9" s="57">
        <v>0.7</v>
      </c>
      <c r="Y9" s="3"/>
      <c r="Z9" s="4"/>
      <c r="AA9" s="16" t="s">
        <v>10</v>
      </c>
      <c r="AB9" s="132" t="s">
        <v>26</v>
      </c>
      <c r="AC9" s="134"/>
      <c r="AD9" s="57">
        <v>0.998</v>
      </c>
      <c r="AE9" s="57">
        <v>1</v>
      </c>
      <c r="AF9" s="57">
        <v>0.998</v>
      </c>
      <c r="AG9" s="57">
        <v>0.996</v>
      </c>
      <c r="AH9" s="57">
        <v>0.99</v>
      </c>
      <c r="AI9" s="57">
        <v>0.98599999999999999</v>
      </c>
      <c r="AJ9" s="57">
        <v>0.98199999999999998</v>
      </c>
      <c r="AK9" s="57">
        <v>0.98170000000000002</v>
      </c>
      <c r="AL9" s="57">
        <v>0.98140000000000005</v>
      </c>
      <c r="AM9" s="57">
        <v>0.98109999999999997</v>
      </c>
      <c r="AN9" s="57">
        <v>0.98080000000000001</v>
      </c>
      <c r="AO9" s="57">
        <v>0.98050000000000004</v>
      </c>
      <c r="AP9" s="57">
        <v>0.98019999999999996</v>
      </c>
      <c r="AQ9" s="57">
        <v>0.97989999999999999</v>
      </c>
      <c r="AR9" s="57">
        <v>0.97960000000000003</v>
      </c>
      <c r="AS9" s="57">
        <v>0.97929999999999995</v>
      </c>
      <c r="AT9" s="57">
        <v>0.97899999999999998</v>
      </c>
      <c r="AU9" s="57">
        <v>0.97870000000000001</v>
      </c>
      <c r="AV9" s="57">
        <v>0.97840000000000005</v>
      </c>
      <c r="AW9" s="57">
        <v>0.97809999999999997</v>
      </c>
      <c r="AX9" s="57">
        <v>0.9778</v>
      </c>
      <c r="AY9" s="57">
        <v>0.97750000000000004</v>
      </c>
      <c r="AZ9" s="57">
        <v>0.97719999999999996</v>
      </c>
      <c r="BA9" s="57">
        <v>0.97689999999999999</v>
      </c>
      <c r="BB9" s="57">
        <v>0.97660000000000002</v>
      </c>
      <c r="BC9" s="57">
        <v>0.97</v>
      </c>
      <c r="BD9" s="57">
        <v>0.96499999999999997</v>
      </c>
      <c r="BE9" s="57">
        <v>0.95</v>
      </c>
      <c r="BF9" s="57">
        <v>0.93</v>
      </c>
      <c r="BG9" s="57">
        <v>0.9</v>
      </c>
      <c r="BH9" s="57">
        <v>0.86</v>
      </c>
      <c r="BI9" s="57">
        <v>0.8</v>
      </c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</row>
    <row r="10" spans="1:80" x14ac:dyDescent="0.25">
      <c r="A10" s="1"/>
      <c r="B10" s="20" t="s">
        <v>4</v>
      </c>
      <c r="C10" s="52">
        <v>3.3780000000000001</v>
      </c>
      <c r="D10" s="17">
        <f>C10/C9-1</f>
        <v>3.4197716070171191E-2</v>
      </c>
      <c r="E10" s="15">
        <f t="shared" ref="E10:E15" si="0">C10/F10</f>
        <v>0.95952279505752025</v>
      </c>
      <c r="F10" s="53">
        <v>3.5205000000000002</v>
      </c>
      <c r="G10" s="18">
        <f>F10/F9-1</f>
        <v>3.4194060103992285E-2</v>
      </c>
      <c r="H10" s="1"/>
      <c r="I10" s="2"/>
      <c r="J10" s="20" t="s">
        <v>4</v>
      </c>
      <c r="K10" s="54">
        <v>0.67500000000000004</v>
      </c>
      <c r="L10" s="17">
        <f>K10/K9-1</f>
        <v>0.11386138613861396</v>
      </c>
      <c r="M10" s="15">
        <f t="shared" ref="M10:M15" si="1">K10/N10</f>
        <v>0.83955223880597019</v>
      </c>
      <c r="N10" s="55">
        <v>0.80400000000000005</v>
      </c>
      <c r="O10" s="18">
        <f>N10/N9-1</f>
        <v>7.4866310160427885E-2</v>
      </c>
      <c r="P10" s="2"/>
      <c r="Q10" s="3"/>
      <c r="R10" s="20" t="s">
        <v>4</v>
      </c>
      <c r="S10" s="56">
        <v>251</v>
      </c>
      <c r="T10" s="57">
        <v>0.7</v>
      </c>
      <c r="U10" s="56">
        <v>371</v>
      </c>
      <c r="V10" s="57">
        <v>1.1759999999999999</v>
      </c>
      <c r="W10" s="56">
        <v>671</v>
      </c>
      <c r="X10" s="57">
        <v>0.7</v>
      </c>
      <c r="Y10" s="3"/>
      <c r="Z10" s="4"/>
      <c r="AA10" s="19" t="s">
        <v>11</v>
      </c>
      <c r="AB10" s="132" t="s">
        <v>26</v>
      </c>
      <c r="AC10" s="134"/>
      <c r="AD10" s="57">
        <v>0.998</v>
      </c>
      <c r="AE10" s="57">
        <v>1</v>
      </c>
      <c r="AF10" s="57">
        <v>0.998</v>
      </c>
      <c r="AG10" s="57">
        <v>0.996</v>
      </c>
      <c r="AH10" s="57">
        <v>0.99</v>
      </c>
      <c r="AI10" s="57">
        <v>0.98599999999999999</v>
      </c>
      <c r="AJ10" s="57">
        <v>0.98199999999999998</v>
      </c>
      <c r="AK10" s="57">
        <v>0.98170000000000002</v>
      </c>
      <c r="AL10" s="57">
        <v>0.98140000000000005</v>
      </c>
      <c r="AM10" s="57">
        <v>0.98109999999999997</v>
      </c>
      <c r="AN10" s="57">
        <v>0.98080000000000001</v>
      </c>
      <c r="AO10" s="57">
        <v>0.98050000000000004</v>
      </c>
      <c r="AP10" s="57">
        <v>0.98019999999999996</v>
      </c>
      <c r="AQ10" s="57">
        <v>0.97989999999999999</v>
      </c>
      <c r="AR10" s="57">
        <v>0.97960000000000003</v>
      </c>
      <c r="AS10" s="57">
        <v>0.97929999999999995</v>
      </c>
      <c r="AT10" s="57">
        <v>0.97899999999999998</v>
      </c>
      <c r="AU10" s="57">
        <v>0.97870000000000001</v>
      </c>
      <c r="AV10" s="57">
        <v>0.97840000000000005</v>
      </c>
      <c r="AW10" s="57">
        <v>0.97809999999999997</v>
      </c>
      <c r="AX10" s="57">
        <v>0.9778</v>
      </c>
      <c r="AY10" s="57">
        <v>0.97750000000000004</v>
      </c>
      <c r="AZ10" s="57">
        <v>0.97719999999999996</v>
      </c>
      <c r="BA10" s="57">
        <v>0.97689999999999999</v>
      </c>
      <c r="BB10" s="57">
        <v>0.97660000000000002</v>
      </c>
      <c r="BC10" s="57">
        <v>0.97</v>
      </c>
      <c r="BD10" s="57">
        <v>0.96499999999999997</v>
      </c>
      <c r="BE10" s="57">
        <v>0.95</v>
      </c>
      <c r="BF10" s="57">
        <v>0.93</v>
      </c>
      <c r="BG10" s="57">
        <v>0.9</v>
      </c>
      <c r="BH10" s="57">
        <v>0.87</v>
      </c>
      <c r="BI10" s="57">
        <v>0.84</v>
      </c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</row>
    <row r="11" spans="1:80" x14ac:dyDescent="0.25">
      <c r="A11" s="1"/>
      <c r="B11" s="20" t="s">
        <v>5</v>
      </c>
      <c r="C11" s="52">
        <v>3.4935999999999998</v>
      </c>
      <c r="D11" s="17">
        <f t="shared" ref="D11:D15" si="2">C11/C10-1</f>
        <v>3.4221432800473517E-2</v>
      </c>
      <c r="E11" s="15">
        <f t="shared" si="0"/>
        <v>0.95954297014474443</v>
      </c>
      <c r="F11" s="53">
        <v>3.6408999999999998</v>
      </c>
      <c r="G11" s="18">
        <f t="shared" ref="G11:G15" si="3">F11/F10-1</f>
        <v>3.4199687544382851E-2</v>
      </c>
      <c r="H11" s="1"/>
      <c r="I11" s="2"/>
      <c r="J11" s="20" t="s">
        <v>5</v>
      </c>
      <c r="K11" s="54">
        <v>0.753</v>
      </c>
      <c r="L11" s="17">
        <f t="shared" ref="L11:L13" si="4">K11/K10-1</f>
        <v>0.11555555555555541</v>
      </c>
      <c r="M11" s="15">
        <f t="shared" si="1"/>
        <v>0.8705202312138729</v>
      </c>
      <c r="N11" s="55">
        <v>0.86499999999999999</v>
      </c>
      <c r="O11" s="18">
        <f t="shared" ref="O11:O13" si="5">N11/N10-1</f>
        <v>7.587064676616917E-2</v>
      </c>
      <c r="P11" s="2"/>
      <c r="Q11" s="3"/>
      <c r="R11" s="20" t="s">
        <v>5</v>
      </c>
      <c r="S11" s="56">
        <v>249</v>
      </c>
      <c r="T11" s="57">
        <v>0.7</v>
      </c>
      <c r="U11" s="56">
        <v>369</v>
      </c>
      <c r="V11" s="57">
        <v>1.1759999999999999</v>
      </c>
      <c r="W11" s="56">
        <v>669</v>
      </c>
      <c r="X11" s="57">
        <v>0.7</v>
      </c>
      <c r="Y11" s="3"/>
      <c r="Z11" s="4"/>
      <c r="AA11" s="135" t="s">
        <v>49</v>
      </c>
      <c r="AB11" s="135"/>
      <c r="AC11" s="135"/>
      <c r="AD11" s="21">
        <f>AD9-AD10</f>
        <v>0</v>
      </c>
      <c r="AE11" s="21">
        <f t="shared" ref="AE11:BI11" si="6">AE9-AE10</f>
        <v>0</v>
      </c>
      <c r="AF11" s="21">
        <f t="shared" si="6"/>
        <v>0</v>
      </c>
      <c r="AG11" s="21">
        <f t="shared" si="6"/>
        <v>0</v>
      </c>
      <c r="AH11" s="21">
        <f t="shared" si="6"/>
        <v>0</v>
      </c>
      <c r="AI11" s="21">
        <f t="shared" si="6"/>
        <v>0</v>
      </c>
      <c r="AJ11" s="21">
        <f t="shared" si="6"/>
        <v>0</v>
      </c>
      <c r="AK11" s="21">
        <f t="shared" si="6"/>
        <v>0</v>
      </c>
      <c r="AL11" s="21">
        <f t="shared" si="6"/>
        <v>0</v>
      </c>
      <c r="AM11" s="21">
        <f t="shared" si="6"/>
        <v>0</v>
      </c>
      <c r="AN11" s="21">
        <f t="shared" si="6"/>
        <v>0</v>
      </c>
      <c r="AO11" s="21">
        <f t="shared" si="6"/>
        <v>0</v>
      </c>
      <c r="AP11" s="21">
        <f t="shared" si="6"/>
        <v>0</v>
      </c>
      <c r="AQ11" s="21">
        <f t="shared" si="6"/>
        <v>0</v>
      </c>
      <c r="AR11" s="21">
        <f t="shared" si="6"/>
        <v>0</v>
      </c>
      <c r="AS11" s="21">
        <f t="shared" si="6"/>
        <v>0</v>
      </c>
      <c r="AT11" s="21">
        <f t="shared" si="6"/>
        <v>0</v>
      </c>
      <c r="AU11" s="21">
        <f t="shared" si="6"/>
        <v>0</v>
      </c>
      <c r="AV11" s="21">
        <f t="shared" si="6"/>
        <v>0</v>
      </c>
      <c r="AW11" s="21">
        <f t="shared" si="6"/>
        <v>0</v>
      </c>
      <c r="AX11" s="21">
        <f t="shared" si="6"/>
        <v>0</v>
      </c>
      <c r="AY11" s="21">
        <f t="shared" si="6"/>
        <v>0</v>
      </c>
      <c r="AZ11" s="21">
        <f t="shared" si="6"/>
        <v>0</v>
      </c>
      <c r="BA11" s="21">
        <f t="shared" si="6"/>
        <v>0</v>
      </c>
      <c r="BB11" s="21">
        <f t="shared" si="6"/>
        <v>0</v>
      </c>
      <c r="BC11" s="21">
        <f t="shared" si="6"/>
        <v>0</v>
      </c>
      <c r="BD11" s="21">
        <f t="shared" si="6"/>
        <v>0</v>
      </c>
      <c r="BE11" s="21">
        <f t="shared" si="6"/>
        <v>0</v>
      </c>
      <c r="BF11" s="21">
        <f t="shared" si="6"/>
        <v>0</v>
      </c>
      <c r="BG11" s="21">
        <f t="shared" si="6"/>
        <v>0</v>
      </c>
      <c r="BH11" s="21">
        <f t="shared" si="6"/>
        <v>-1.0000000000000009E-2</v>
      </c>
      <c r="BI11" s="21">
        <f t="shared" si="6"/>
        <v>-3.9999999999999925E-2</v>
      </c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</row>
    <row r="12" spans="1:80" x14ac:dyDescent="0.25">
      <c r="A12" s="1"/>
      <c r="B12" s="20" t="s">
        <v>6</v>
      </c>
      <c r="C12" s="52">
        <v>3.613</v>
      </c>
      <c r="D12" s="17">
        <f t="shared" si="2"/>
        <v>3.4176780398442963E-2</v>
      </c>
      <c r="E12" s="15">
        <f t="shared" si="0"/>
        <v>0.95952621235459712</v>
      </c>
      <c r="F12" s="53">
        <v>3.7654000000000001</v>
      </c>
      <c r="G12" s="18">
        <f t="shared" si="3"/>
        <v>3.4194841934686471E-2</v>
      </c>
      <c r="H12" s="1"/>
      <c r="I12" s="2"/>
      <c r="J12" s="20" t="s">
        <v>6</v>
      </c>
      <c r="K12" s="54">
        <v>0.83699999999999997</v>
      </c>
      <c r="L12" s="17">
        <f t="shared" si="4"/>
        <v>0.11155378486055767</v>
      </c>
      <c r="M12" s="15">
        <f t="shared" si="1"/>
        <v>0.89999999999999991</v>
      </c>
      <c r="N12" s="55">
        <v>0.93</v>
      </c>
      <c r="O12" s="18">
        <f t="shared" si="5"/>
        <v>7.5144508670520249E-2</v>
      </c>
      <c r="P12" s="2"/>
      <c r="Q12" s="3"/>
      <c r="R12" s="20" t="s">
        <v>6</v>
      </c>
      <c r="S12" s="56">
        <v>247</v>
      </c>
      <c r="T12" s="57">
        <v>0.7</v>
      </c>
      <c r="U12" s="56">
        <v>367</v>
      </c>
      <c r="V12" s="57">
        <v>1.1759999999999999</v>
      </c>
      <c r="W12" s="56">
        <v>667</v>
      </c>
      <c r="X12" s="57">
        <v>0.7</v>
      </c>
      <c r="Y12" s="3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</row>
    <row r="13" spans="1:80" x14ac:dyDescent="0.25">
      <c r="A13" s="1"/>
      <c r="B13" s="20" t="s">
        <v>7</v>
      </c>
      <c r="C13" s="52">
        <v>3.7366000000000001</v>
      </c>
      <c r="D13" s="17">
        <f t="shared" si="2"/>
        <v>3.4209797951840537E-2</v>
      </c>
      <c r="E13" s="15">
        <f t="shared" si="0"/>
        <v>0.9595295567767449</v>
      </c>
      <c r="F13" s="53">
        <v>3.8942000000000001</v>
      </c>
      <c r="G13" s="18">
        <f t="shared" si="3"/>
        <v>3.4206193233122573E-2</v>
      </c>
      <c r="H13" s="1"/>
      <c r="I13" s="2"/>
      <c r="J13" s="20" t="s">
        <v>7</v>
      </c>
      <c r="K13" s="54">
        <v>0.93</v>
      </c>
      <c r="L13" s="17">
        <f t="shared" si="4"/>
        <v>0.11111111111111116</v>
      </c>
      <c r="M13" s="15">
        <f t="shared" si="1"/>
        <v>0.93</v>
      </c>
      <c r="N13" s="55">
        <v>1</v>
      </c>
      <c r="O13" s="18">
        <f t="shared" si="5"/>
        <v>7.5268817204301008E-2</v>
      </c>
      <c r="P13" s="2"/>
      <c r="Q13" s="3"/>
      <c r="R13" s="20" t="s">
        <v>7</v>
      </c>
      <c r="S13" s="56">
        <v>245</v>
      </c>
      <c r="T13" s="57">
        <v>0.7</v>
      </c>
      <c r="U13" s="56">
        <v>365</v>
      </c>
      <c r="V13" s="57">
        <v>1.1759999999999999</v>
      </c>
      <c r="W13" s="56">
        <v>665</v>
      </c>
      <c r="X13" s="57">
        <v>0.7</v>
      </c>
      <c r="Y13" s="3"/>
      <c r="Z13" s="4"/>
      <c r="AA13" s="4"/>
      <c r="AB13" s="4"/>
      <c r="AC13" s="4"/>
      <c r="AD13" s="39">
        <v>1</v>
      </c>
      <c r="AE13" s="39">
        <v>2</v>
      </c>
      <c r="AF13" s="39">
        <v>3</v>
      </c>
      <c r="AG13" s="39">
        <v>4</v>
      </c>
      <c r="AH13" s="39">
        <v>5</v>
      </c>
      <c r="AI13" s="39">
        <v>6</v>
      </c>
      <c r="AJ13" s="39">
        <v>7</v>
      </c>
      <c r="AK13" s="39">
        <v>8</v>
      </c>
      <c r="AL13" s="39">
        <v>9</v>
      </c>
      <c r="AM13" s="39">
        <v>10</v>
      </c>
      <c r="AN13" s="39">
        <v>11</v>
      </c>
      <c r="AO13" s="39">
        <v>12</v>
      </c>
      <c r="AP13" s="39">
        <v>13</v>
      </c>
      <c r="AQ13" s="39">
        <v>14</v>
      </c>
      <c r="AR13" s="39">
        <v>15</v>
      </c>
      <c r="AS13" s="39">
        <v>16</v>
      </c>
      <c r="AT13" s="39">
        <v>17</v>
      </c>
      <c r="AU13" s="39">
        <v>18</v>
      </c>
      <c r="AV13" s="39">
        <v>19</v>
      </c>
      <c r="AW13" s="39">
        <v>20</v>
      </c>
      <c r="AX13" s="39">
        <v>21</v>
      </c>
      <c r="AY13" s="39">
        <v>22</v>
      </c>
      <c r="AZ13" s="39">
        <v>23</v>
      </c>
      <c r="BA13" s="39">
        <v>24</v>
      </c>
      <c r="BB13" s="39">
        <v>25</v>
      </c>
      <c r="BC13" s="39">
        <v>26</v>
      </c>
      <c r="BD13" s="39">
        <v>27</v>
      </c>
      <c r="BE13" s="39">
        <v>28</v>
      </c>
      <c r="BF13" s="39">
        <v>29</v>
      </c>
      <c r="BG13" s="39">
        <v>30</v>
      </c>
      <c r="BH13" s="39">
        <v>31</v>
      </c>
      <c r="BI13" s="39">
        <v>32</v>
      </c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</row>
    <row r="14" spans="1:80" x14ac:dyDescent="0.25">
      <c r="A14" s="1"/>
      <c r="B14" s="31" t="s">
        <v>9</v>
      </c>
      <c r="C14" s="52">
        <v>3.1166999999999998</v>
      </c>
      <c r="D14" s="17">
        <f>C14/C9-1</f>
        <v>-4.5801059302574942E-2</v>
      </c>
      <c r="E14" s="15">
        <f t="shared" si="0"/>
        <v>0.95951603965273058</v>
      </c>
      <c r="F14" s="53">
        <v>3.2482000000000002</v>
      </c>
      <c r="G14" s="18">
        <f>F14/F9-1</f>
        <v>-4.5797714520725008E-2</v>
      </c>
      <c r="H14" s="1"/>
      <c r="I14" s="2"/>
      <c r="J14" s="31" t="s">
        <v>9</v>
      </c>
      <c r="K14" s="54">
        <v>1.3</v>
      </c>
      <c r="L14" s="17">
        <f>K14/K9-1</f>
        <v>1.1452145214521452</v>
      </c>
      <c r="M14" s="15">
        <f t="shared" si="1"/>
        <v>0.8666666666666667</v>
      </c>
      <c r="N14" s="55">
        <v>1.5</v>
      </c>
      <c r="O14" s="18">
        <f>N14/N9-1</f>
        <v>1.0053475935828877</v>
      </c>
      <c r="P14" s="2"/>
      <c r="Q14" s="3"/>
      <c r="R14" s="31" t="s">
        <v>9</v>
      </c>
      <c r="S14" s="56">
        <v>221</v>
      </c>
      <c r="T14" s="57">
        <v>0.7</v>
      </c>
      <c r="U14" s="56">
        <v>361</v>
      </c>
      <c r="V14" s="57">
        <v>1.1759999999999999</v>
      </c>
      <c r="W14" s="56">
        <v>621</v>
      </c>
      <c r="X14" s="57">
        <v>0.7</v>
      </c>
      <c r="Y14" s="3"/>
      <c r="Z14" s="4"/>
      <c r="AA14" s="16" t="s">
        <v>10</v>
      </c>
      <c r="AB14" s="136" t="s">
        <v>51</v>
      </c>
      <c r="AC14" s="137"/>
      <c r="AD14" s="57">
        <v>1</v>
      </c>
      <c r="AE14" s="57">
        <v>0.999</v>
      </c>
      <c r="AF14" s="57">
        <v>0.998</v>
      </c>
      <c r="AG14" s="57">
        <v>0.996</v>
      </c>
      <c r="AH14" s="57">
        <v>0.99399999999999999</v>
      </c>
      <c r="AI14" s="57">
        <v>0.99199999999999999</v>
      </c>
      <c r="AJ14" s="57">
        <v>0.99</v>
      </c>
      <c r="AK14" s="57">
        <v>0.98799999999999999</v>
      </c>
      <c r="AL14" s="57">
        <v>0.98699999999999999</v>
      </c>
      <c r="AM14" s="57">
        <v>0.98599999999999999</v>
      </c>
      <c r="AN14" s="57">
        <v>0.98499999999999999</v>
      </c>
      <c r="AO14" s="57">
        <v>0.98399999999999999</v>
      </c>
      <c r="AP14" s="57">
        <v>0.98299999999999998</v>
      </c>
      <c r="AQ14" s="57">
        <v>0.98199999999999998</v>
      </c>
      <c r="AR14" s="57">
        <v>0.98099999999999998</v>
      </c>
      <c r="AS14" s="57">
        <v>0.98</v>
      </c>
      <c r="AT14" s="57">
        <v>0.97899999999999998</v>
      </c>
      <c r="AU14" s="57">
        <v>0.97799999999999998</v>
      </c>
      <c r="AV14" s="57">
        <v>0.97699999999999998</v>
      </c>
      <c r="AW14" s="57">
        <v>0.97599999999999998</v>
      </c>
      <c r="AX14" s="57">
        <v>0.97499999999999998</v>
      </c>
      <c r="AY14" s="57">
        <v>0.97399999999999998</v>
      </c>
      <c r="AZ14" s="57">
        <v>0.97299999999999998</v>
      </c>
      <c r="BA14" s="57">
        <v>0.97199999999999998</v>
      </c>
      <c r="BB14" s="57">
        <v>0.97099999999999997</v>
      </c>
      <c r="BC14" s="57">
        <v>0.97</v>
      </c>
      <c r="BD14" s="57">
        <v>0.96499999999999997</v>
      </c>
      <c r="BE14" s="57">
        <v>0.96</v>
      </c>
      <c r="BF14" s="57">
        <v>0.95</v>
      </c>
      <c r="BG14" s="57">
        <v>0.92</v>
      </c>
      <c r="BH14" s="57">
        <v>0.9</v>
      </c>
      <c r="BI14" s="57">
        <v>0.88</v>
      </c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</row>
    <row r="15" spans="1:80" x14ac:dyDescent="0.25">
      <c r="A15" s="1"/>
      <c r="B15" s="33" t="s">
        <v>8</v>
      </c>
      <c r="C15" s="52">
        <v>3.0230000000000001</v>
      </c>
      <c r="D15" s="17">
        <f t="shared" si="2"/>
        <v>-3.0063849584496372E-2</v>
      </c>
      <c r="E15" s="15">
        <f t="shared" si="0"/>
        <v>0.95953023329630216</v>
      </c>
      <c r="F15" s="53">
        <v>3.1505000000000001</v>
      </c>
      <c r="G15" s="18">
        <f t="shared" si="3"/>
        <v>-3.0078197155347652E-2</v>
      </c>
      <c r="H15" s="1"/>
      <c r="I15" s="2"/>
      <c r="J15" s="33" t="s">
        <v>8</v>
      </c>
      <c r="K15" s="54">
        <v>1.6</v>
      </c>
      <c r="L15" s="17">
        <f t="shared" ref="L15" si="7">K15/K14-1</f>
        <v>0.23076923076923084</v>
      </c>
      <c r="M15" s="15">
        <f t="shared" si="1"/>
        <v>0.8421052631578948</v>
      </c>
      <c r="N15" s="55">
        <v>1.9</v>
      </c>
      <c r="O15" s="18">
        <f t="shared" ref="O15" si="8">N15/N14-1</f>
        <v>0.26666666666666661</v>
      </c>
      <c r="P15" s="2"/>
      <c r="Q15" s="3"/>
      <c r="R15" s="33" t="s">
        <v>8</v>
      </c>
      <c r="S15" s="56">
        <v>213</v>
      </c>
      <c r="T15" s="57">
        <v>0.7</v>
      </c>
      <c r="U15" s="56">
        <v>353</v>
      </c>
      <c r="V15" s="57">
        <v>1.1759999999999999</v>
      </c>
      <c r="W15" s="56">
        <v>613</v>
      </c>
      <c r="X15" s="57">
        <v>0.7</v>
      </c>
      <c r="Y15" s="3"/>
      <c r="Z15" s="4"/>
      <c r="AA15" s="19" t="s">
        <v>11</v>
      </c>
      <c r="AB15" s="136" t="s">
        <v>51</v>
      </c>
      <c r="AC15" s="137"/>
      <c r="AD15" s="57">
        <v>1</v>
      </c>
      <c r="AE15" s="57">
        <v>0.999</v>
      </c>
      <c r="AF15" s="57">
        <v>0.998</v>
      </c>
      <c r="AG15" s="57">
        <v>0.996</v>
      </c>
      <c r="AH15" s="57">
        <v>0.99399999999999999</v>
      </c>
      <c r="AI15" s="57">
        <v>0.99199999999999999</v>
      </c>
      <c r="AJ15" s="57">
        <v>0.99</v>
      </c>
      <c r="AK15" s="57">
        <v>0.98799999999999999</v>
      </c>
      <c r="AL15" s="57">
        <v>0.98699999999999999</v>
      </c>
      <c r="AM15" s="57">
        <v>0.98599999999999999</v>
      </c>
      <c r="AN15" s="57">
        <v>0.98499999999999999</v>
      </c>
      <c r="AO15" s="57">
        <v>0.98399999999999999</v>
      </c>
      <c r="AP15" s="57">
        <v>0.98299999999999998</v>
      </c>
      <c r="AQ15" s="57">
        <v>0.98199999999999998</v>
      </c>
      <c r="AR15" s="57">
        <v>0.98099999999999998</v>
      </c>
      <c r="AS15" s="57">
        <v>0.98</v>
      </c>
      <c r="AT15" s="57">
        <v>0.97899999999999998</v>
      </c>
      <c r="AU15" s="57">
        <v>0.97799999999999998</v>
      </c>
      <c r="AV15" s="57">
        <v>0.97699999999999998</v>
      </c>
      <c r="AW15" s="57">
        <v>0.97599999999999998</v>
      </c>
      <c r="AX15" s="57">
        <v>0.97499999999999998</v>
      </c>
      <c r="AY15" s="57">
        <v>0.97399999999999998</v>
      </c>
      <c r="AZ15" s="57">
        <v>0.97299999999999998</v>
      </c>
      <c r="BA15" s="57">
        <v>0.97199999999999998</v>
      </c>
      <c r="BB15" s="57">
        <v>0.97099999999999997</v>
      </c>
      <c r="BC15" s="57">
        <v>0.97</v>
      </c>
      <c r="BD15" s="57">
        <v>0.96499999999999997</v>
      </c>
      <c r="BE15" s="57">
        <v>0.96</v>
      </c>
      <c r="BF15" s="57">
        <v>0.95</v>
      </c>
      <c r="BG15" s="57">
        <v>0.94</v>
      </c>
      <c r="BH15" s="57">
        <v>0.93</v>
      </c>
      <c r="BI15" s="57">
        <v>0.92</v>
      </c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</row>
    <row r="16" spans="1:80" ht="15.75" thickBot="1" x14ac:dyDescent="0.3">
      <c r="A16" s="1"/>
      <c r="B16" s="1"/>
      <c r="C16" s="1"/>
      <c r="D16" s="1"/>
      <c r="E16" s="1"/>
      <c r="F16" s="1"/>
      <c r="G16" s="1"/>
      <c r="H16" s="1"/>
      <c r="I16" s="2"/>
      <c r="J16" s="2"/>
      <c r="K16" s="2"/>
      <c r="L16" s="2"/>
      <c r="M16" s="2"/>
      <c r="N16" s="2"/>
      <c r="O16" s="2"/>
      <c r="P16" s="2"/>
      <c r="Q16" s="3"/>
      <c r="R16" s="3"/>
      <c r="S16" s="3"/>
      <c r="T16" s="3"/>
      <c r="U16" s="3"/>
      <c r="V16" s="3"/>
      <c r="W16" s="3"/>
      <c r="X16" s="3"/>
      <c r="Y16" s="3"/>
      <c r="Z16" s="4"/>
      <c r="AA16" s="132" t="s">
        <v>49</v>
      </c>
      <c r="AB16" s="133"/>
      <c r="AC16" s="134"/>
      <c r="AD16" s="21">
        <f>AD14-AD15</f>
        <v>0</v>
      </c>
      <c r="AE16" s="21">
        <f t="shared" ref="AE16:BI16" si="9">AE14-AE15</f>
        <v>0</v>
      </c>
      <c r="AF16" s="21">
        <f t="shared" si="9"/>
        <v>0</v>
      </c>
      <c r="AG16" s="21">
        <f t="shared" si="9"/>
        <v>0</v>
      </c>
      <c r="AH16" s="21">
        <f t="shared" si="9"/>
        <v>0</v>
      </c>
      <c r="AI16" s="21">
        <f t="shared" si="9"/>
        <v>0</v>
      </c>
      <c r="AJ16" s="21">
        <f t="shared" si="9"/>
        <v>0</v>
      </c>
      <c r="AK16" s="21">
        <f t="shared" si="9"/>
        <v>0</v>
      </c>
      <c r="AL16" s="21">
        <f t="shared" si="9"/>
        <v>0</v>
      </c>
      <c r="AM16" s="21">
        <f t="shared" si="9"/>
        <v>0</v>
      </c>
      <c r="AN16" s="21">
        <f t="shared" si="9"/>
        <v>0</v>
      </c>
      <c r="AO16" s="21">
        <f t="shared" si="9"/>
        <v>0</v>
      </c>
      <c r="AP16" s="21">
        <f t="shared" si="9"/>
        <v>0</v>
      </c>
      <c r="AQ16" s="21">
        <f t="shared" si="9"/>
        <v>0</v>
      </c>
      <c r="AR16" s="21">
        <f t="shared" si="9"/>
        <v>0</v>
      </c>
      <c r="AS16" s="21">
        <f t="shared" si="9"/>
        <v>0</v>
      </c>
      <c r="AT16" s="21">
        <f t="shared" si="9"/>
        <v>0</v>
      </c>
      <c r="AU16" s="21">
        <f t="shared" si="9"/>
        <v>0</v>
      </c>
      <c r="AV16" s="21">
        <f t="shared" si="9"/>
        <v>0</v>
      </c>
      <c r="AW16" s="21">
        <f t="shared" si="9"/>
        <v>0</v>
      </c>
      <c r="AX16" s="21">
        <f t="shared" si="9"/>
        <v>0</v>
      </c>
      <c r="AY16" s="21">
        <f t="shared" si="9"/>
        <v>0</v>
      </c>
      <c r="AZ16" s="21">
        <f t="shared" si="9"/>
        <v>0</v>
      </c>
      <c r="BA16" s="21">
        <f t="shared" si="9"/>
        <v>0</v>
      </c>
      <c r="BB16" s="21">
        <f t="shared" si="9"/>
        <v>0</v>
      </c>
      <c r="BC16" s="21">
        <f t="shared" si="9"/>
        <v>0</v>
      </c>
      <c r="BD16" s="21">
        <f t="shared" si="9"/>
        <v>0</v>
      </c>
      <c r="BE16" s="21">
        <f t="shared" si="9"/>
        <v>0</v>
      </c>
      <c r="BF16" s="21">
        <f t="shared" si="9"/>
        <v>0</v>
      </c>
      <c r="BG16" s="21">
        <f t="shared" si="9"/>
        <v>-1.9999999999999907E-2</v>
      </c>
      <c r="BH16" s="21">
        <f t="shared" si="9"/>
        <v>-3.0000000000000027E-2</v>
      </c>
      <c r="BI16" s="21">
        <f t="shared" si="9"/>
        <v>-4.0000000000000036E-2</v>
      </c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</row>
    <row r="17" spans="1:80" ht="15.75" thickBot="1" x14ac:dyDescent="0.3">
      <c r="A17" s="1"/>
      <c r="B17" s="6" t="s">
        <v>1</v>
      </c>
      <c r="C17" s="126" t="s">
        <v>14</v>
      </c>
      <c r="D17" s="127"/>
      <c r="E17" s="1"/>
      <c r="F17" s="1"/>
      <c r="G17" s="1"/>
      <c r="H17" s="1"/>
      <c r="I17" s="2"/>
      <c r="J17" s="6" t="s">
        <v>1</v>
      </c>
      <c r="K17" s="126" t="s">
        <v>20</v>
      </c>
      <c r="L17" s="127"/>
      <c r="M17" s="2"/>
      <c r="N17" s="2"/>
      <c r="O17" s="2"/>
      <c r="P17" s="2"/>
      <c r="Q17" s="3"/>
      <c r="R17" s="3"/>
      <c r="S17" s="3"/>
      <c r="T17" s="3"/>
      <c r="U17" s="3"/>
      <c r="V17" s="3"/>
      <c r="W17" s="3"/>
      <c r="X17" s="3"/>
      <c r="Y17" s="3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</row>
    <row r="18" spans="1:80" ht="15.75" thickBot="1" x14ac:dyDescent="0.3">
      <c r="A18" s="1"/>
      <c r="B18" s="1"/>
      <c r="C18" s="1"/>
      <c r="D18" s="1"/>
      <c r="E18" s="1"/>
      <c r="F18" s="1"/>
      <c r="G18" s="1"/>
      <c r="H18" s="1"/>
      <c r="I18" s="2"/>
      <c r="J18" s="2"/>
      <c r="K18" s="2"/>
      <c r="L18" s="2"/>
      <c r="M18" s="2"/>
      <c r="N18" s="2"/>
      <c r="O18" s="2"/>
      <c r="P18" s="2"/>
      <c r="Q18" s="3"/>
      <c r="R18" s="139" t="s">
        <v>41</v>
      </c>
      <c r="S18" s="139"/>
      <c r="T18" s="3"/>
      <c r="U18" s="3"/>
      <c r="V18" s="3"/>
      <c r="W18" s="3"/>
      <c r="X18" s="3"/>
      <c r="Y18" s="3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  <c r="AY18" s="4"/>
      <c r="AZ18" s="4"/>
      <c r="BA18" s="4"/>
      <c r="BB18" s="4"/>
      <c r="BC18" s="4"/>
      <c r="BD18" s="4"/>
      <c r="BE18" s="4"/>
      <c r="BF18" s="4"/>
      <c r="BG18" s="4"/>
      <c r="BH18" s="4"/>
      <c r="BI18" s="4"/>
      <c r="BJ18" s="4"/>
      <c r="BK18" s="4"/>
      <c r="BL18" s="4"/>
      <c r="BM18" s="4"/>
      <c r="BN18" s="4"/>
      <c r="BO18" s="4"/>
      <c r="BP18" s="4"/>
      <c r="BQ18" s="4"/>
      <c r="BR18" s="4"/>
      <c r="BS18" s="4"/>
      <c r="BT18" s="4"/>
      <c r="BU18" s="4"/>
      <c r="BV18" s="4"/>
      <c r="BW18" s="4"/>
      <c r="BX18" s="4"/>
      <c r="BY18" s="4"/>
      <c r="BZ18" s="4"/>
      <c r="CA18" s="4"/>
      <c r="CB18" s="4"/>
    </row>
    <row r="19" spans="1:80" ht="15.75" thickBot="1" x14ac:dyDescent="0.3">
      <c r="A19" s="1"/>
      <c r="B19" s="1"/>
      <c r="C19" s="7" t="s">
        <v>10</v>
      </c>
      <c r="D19" s="1"/>
      <c r="E19" s="8" t="s">
        <v>13</v>
      </c>
      <c r="F19" s="9" t="s">
        <v>11</v>
      </c>
      <c r="G19" s="1"/>
      <c r="H19" s="1"/>
      <c r="I19" s="2"/>
      <c r="J19" s="2"/>
      <c r="K19" s="7" t="s">
        <v>10</v>
      </c>
      <c r="L19" s="2"/>
      <c r="M19" s="8" t="s">
        <v>13</v>
      </c>
      <c r="N19" s="9" t="s">
        <v>11</v>
      </c>
      <c r="O19" s="2"/>
      <c r="P19" s="2"/>
      <c r="Q19" s="3"/>
      <c r="R19" s="3"/>
      <c r="S19" s="3"/>
      <c r="T19" s="3"/>
      <c r="U19" s="3"/>
      <c r="V19" s="3"/>
      <c r="W19" s="3"/>
      <c r="X19" s="3"/>
      <c r="Y19" s="3"/>
      <c r="Z19" s="4"/>
      <c r="AA19" s="6" t="s">
        <v>1</v>
      </c>
      <c r="AB19" s="126" t="s">
        <v>50</v>
      </c>
      <c r="AC19" s="131"/>
      <c r="AD19" s="127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  <c r="AY19" s="4"/>
      <c r="AZ19" s="4"/>
      <c r="BA19" s="4"/>
      <c r="BB19" s="4"/>
      <c r="BC19" s="4"/>
      <c r="BD19" s="4"/>
      <c r="BE19" s="4"/>
      <c r="BF19" s="4"/>
      <c r="BG19" s="4"/>
      <c r="BH19" s="4"/>
      <c r="BI19" s="4"/>
      <c r="BJ19" s="4"/>
      <c r="BK19" s="4"/>
      <c r="BL19" s="4"/>
      <c r="BM19" s="4"/>
      <c r="BN19" s="4"/>
      <c r="BO19" s="4"/>
      <c r="BP19" s="4"/>
      <c r="BQ19" s="4"/>
      <c r="BR19" s="4"/>
      <c r="BS19" s="4"/>
      <c r="BT19" s="4"/>
      <c r="BU19" s="4"/>
      <c r="BV19" s="4"/>
      <c r="BW19" s="4"/>
      <c r="BX19" s="4"/>
      <c r="BY19" s="4"/>
      <c r="BZ19" s="4"/>
      <c r="CA19" s="4"/>
      <c r="CB19" s="4"/>
    </row>
    <row r="20" spans="1:80" x14ac:dyDescent="0.25">
      <c r="A20" s="1"/>
      <c r="B20" s="20" t="s">
        <v>3</v>
      </c>
      <c r="C20" s="52">
        <v>2.2825000000000002</v>
      </c>
      <c r="D20" s="6" t="s">
        <v>12</v>
      </c>
      <c r="E20" s="15">
        <f>C20/F20</f>
        <v>0.96263337691366879</v>
      </c>
      <c r="F20" s="53">
        <v>2.3711000000000002</v>
      </c>
      <c r="G20" s="39" t="s">
        <v>12</v>
      </c>
      <c r="H20" s="1"/>
      <c r="I20" s="2"/>
      <c r="J20" s="20" t="s">
        <v>3</v>
      </c>
      <c r="K20" s="54">
        <v>0.3</v>
      </c>
      <c r="L20" s="6" t="s">
        <v>12</v>
      </c>
      <c r="M20" s="15">
        <f>K20/N20</f>
        <v>0.9375</v>
      </c>
      <c r="N20" s="55">
        <v>0.32</v>
      </c>
      <c r="O20" s="39" t="s">
        <v>12</v>
      </c>
      <c r="P20" s="2"/>
      <c r="Q20" s="3"/>
      <c r="R20" s="3"/>
      <c r="S20" s="10" t="s">
        <v>35</v>
      </c>
      <c r="T20" s="11" t="s">
        <v>36</v>
      </c>
      <c r="U20" s="8" t="s">
        <v>34</v>
      </c>
      <c r="V20" s="12" t="s">
        <v>37</v>
      </c>
      <c r="W20" s="13" t="s">
        <v>38</v>
      </c>
      <c r="X20" s="14" t="s">
        <v>39</v>
      </c>
      <c r="Y20" s="3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4"/>
      <c r="AY20" s="4"/>
      <c r="AZ20" s="4"/>
      <c r="BA20" s="4"/>
      <c r="BB20" s="4"/>
      <c r="BC20" s="4"/>
      <c r="BD20" s="4"/>
      <c r="BE20" s="4"/>
      <c r="BF20" s="4"/>
      <c r="BG20" s="4"/>
      <c r="BH20" s="4"/>
      <c r="BI20" s="4"/>
      <c r="BJ20" s="4"/>
      <c r="BK20" s="4"/>
      <c r="BL20" s="4"/>
      <c r="BM20" s="4"/>
      <c r="BN20" s="4"/>
      <c r="BO20" s="4"/>
      <c r="BP20" s="4"/>
      <c r="BQ20" s="4"/>
      <c r="BR20" s="4"/>
      <c r="BS20" s="4"/>
      <c r="BT20" s="4"/>
      <c r="BU20" s="4"/>
      <c r="BV20" s="4"/>
      <c r="BW20" s="4"/>
      <c r="BX20" s="4"/>
      <c r="BY20" s="4"/>
      <c r="BZ20" s="4"/>
      <c r="CA20" s="4"/>
      <c r="CB20" s="4"/>
    </row>
    <row r="21" spans="1:80" x14ac:dyDescent="0.25">
      <c r="A21" s="1"/>
      <c r="B21" s="20" t="s">
        <v>4</v>
      </c>
      <c r="C21" s="52">
        <v>2.3605</v>
      </c>
      <c r="D21" s="17">
        <f>C21/C20-1</f>
        <v>3.4173055859802792E-2</v>
      </c>
      <c r="E21" s="15">
        <f t="shared" ref="E21:E26" si="10">C21/F21</f>
        <v>0.96260500774814461</v>
      </c>
      <c r="F21" s="53">
        <v>2.4521999999999999</v>
      </c>
      <c r="G21" s="18">
        <f>F21/F20-1</f>
        <v>3.4203534224621412E-2</v>
      </c>
      <c r="H21" s="1"/>
      <c r="I21" s="2"/>
      <c r="J21" s="20" t="s">
        <v>4</v>
      </c>
      <c r="K21" s="54">
        <v>0.31</v>
      </c>
      <c r="L21" s="17">
        <f>K21/K20-1</f>
        <v>3.3333333333333437E-2</v>
      </c>
      <c r="M21" s="15">
        <f t="shared" ref="M21:M26" si="11">K21/N21</f>
        <v>0.93939393939393934</v>
      </c>
      <c r="N21" s="55">
        <v>0.33</v>
      </c>
      <c r="O21" s="18">
        <f>N21/N20-1</f>
        <v>3.125E-2</v>
      </c>
      <c r="P21" s="2"/>
      <c r="Q21" s="3"/>
      <c r="R21" s="20" t="s">
        <v>3</v>
      </c>
      <c r="S21" s="56">
        <f>S9-273.15</f>
        <v>-20.149999999999977</v>
      </c>
      <c r="T21" s="57">
        <v>0.7</v>
      </c>
      <c r="U21" s="56">
        <f>U9-273.15</f>
        <v>99.850000000000023</v>
      </c>
      <c r="V21" s="57">
        <v>1.1759999999999999</v>
      </c>
      <c r="W21" s="56">
        <f>W9-273.15</f>
        <v>399.85</v>
      </c>
      <c r="X21" s="57">
        <v>0.7</v>
      </c>
      <c r="Y21" s="3"/>
      <c r="Z21" s="4"/>
      <c r="AA21" s="4"/>
      <c r="AB21" s="4"/>
      <c r="AC21" s="4"/>
      <c r="AD21" s="39">
        <v>1</v>
      </c>
      <c r="AE21" s="39">
        <v>2</v>
      </c>
      <c r="AF21" s="39">
        <v>3</v>
      </c>
      <c r="AG21" s="39">
        <v>4</v>
      </c>
      <c r="AH21" s="39">
        <v>5</v>
      </c>
      <c r="AI21" s="39">
        <v>6</v>
      </c>
      <c r="AJ21" s="39">
        <v>7</v>
      </c>
      <c r="AK21" s="39">
        <v>8</v>
      </c>
      <c r="AL21" s="39">
        <v>9</v>
      </c>
      <c r="AM21" s="39">
        <v>10</v>
      </c>
      <c r="AN21" s="39">
        <v>11</v>
      </c>
      <c r="AO21" s="39">
        <v>12</v>
      </c>
      <c r="AP21" s="39">
        <v>13</v>
      </c>
      <c r="AQ21" s="39">
        <v>14</v>
      </c>
      <c r="AR21" s="39">
        <v>15</v>
      </c>
      <c r="AS21" s="39">
        <v>16</v>
      </c>
      <c r="AT21" s="39">
        <v>17</v>
      </c>
      <c r="AU21" s="39">
        <v>18</v>
      </c>
      <c r="AV21" s="39">
        <v>19</v>
      </c>
      <c r="AW21" s="39">
        <v>20</v>
      </c>
      <c r="AX21" s="39">
        <v>21</v>
      </c>
      <c r="AY21" s="39">
        <v>22</v>
      </c>
      <c r="AZ21" s="39">
        <v>23</v>
      </c>
      <c r="BA21" s="39">
        <v>24</v>
      </c>
      <c r="BB21" s="39">
        <v>25</v>
      </c>
      <c r="BC21" s="39">
        <v>26</v>
      </c>
      <c r="BD21" s="39">
        <v>27</v>
      </c>
      <c r="BE21" s="39">
        <v>28</v>
      </c>
      <c r="BF21" s="39">
        <v>29</v>
      </c>
      <c r="BG21" s="39">
        <v>30</v>
      </c>
      <c r="BH21" s="39">
        <v>31</v>
      </c>
      <c r="BI21" s="39">
        <v>32</v>
      </c>
      <c r="BJ21" s="4"/>
      <c r="BK21" s="4"/>
      <c r="BL21" s="4"/>
      <c r="BM21" s="4"/>
      <c r="BN21" s="4"/>
      <c r="BO21" s="4"/>
      <c r="BP21" s="4"/>
      <c r="BQ21" s="4"/>
      <c r="BR21" s="4"/>
      <c r="BS21" s="4"/>
      <c r="BT21" s="4"/>
      <c r="BU21" s="4"/>
      <c r="BV21" s="4"/>
      <c r="BW21" s="4"/>
      <c r="BX21" s="4"/>
      <c r="BY21" s="4"/>
      <c r="BZ21" s="4"/>
      <c r="CA21" s="4"/>
      <c r="CB21" s="4"/>
    </row>
    <row r="22" spans="1:80" x14ac:dyDescent="0.25">
      <c r="A22" s="1"/>
      <c r="B22" s="20" t="s">
        <v>5</v>
      </c>
      <c r="C22" s="52">
        <v>2.4413</v>
      </c>
      <c r="D22" s="17">
        <f t="shared" ref="D22:D24" si="12">C22/C21-1</f>
        <v>3.4230036009319953E-2</v>
      </c>
      <c r="E22" s="15">
        <f t="shared" si="10"/>
        <v>0.96265772870662458</v>
      </c>
      <c r="F22" s="53">
        <v>2.536</v>
      </c>
      <c r="G22" s="18">
        <f t="shared" ref="G22:G24" si="13">F22/F21-1</f>
        <v>3.4173395318489508E-2</v>
      </c>
      <c r="H22" s="1"/>
      <c r="I22" s="2"/>
      <c r="J22" s="20" t="s">
        <v>5</v>
      </c>
      <c r="K22" s="54">
        <v>0.32</v>
      </c>
      <c r="L22" s="17">
        <f t="shared" ref="L22:L24" si="14">K22/K21-1</f>
        <v>3.2258064516129004E-2</v>
      </c>
      <c r="M22" s="15">
        <f t="shared" si="11"/>
        <v>0.94117647058823528</v>
      </c>
      <c r="N22" s="55">
        <v>0.34</v>
      </c>
      <c r="O22" s="18">
        <f t="shared" ref="O22:O24" si="15">N22/N21-1</f>
        <v>3.0303030303030276E-2</v>
      </c>
      <c r="P22" s="2"/>
      <c r="Q22" s="3"/>
      <c r="R22" s="20" t="s">
        <v>4</v>
      </c>
      <c r="S22" s="56">
        <f t="shared" ref="S22:U27" si="16">S10-273.15</f>
        <v>-22.149999999999977</v>
      </c>
      <c r="T22" s="57">
        <v>0.7</v>
      </c>
      <c r="U22" s="56">
        <f t="shared" si="16"/>
        <v>97.850000000000023</v>
      </c>
      <c r="V22" s="57">
        <v>1.1759999999999999</v>
      </c>
      <c r="W22" s="56">
        <f t="shared" ref="W22:W27" si="17">W10-273.15</f>
        <v>397.85</v>
      </c>
      <c r="X22" s="57">
        <v>0.7</v>
      </c>
      <c r="Y22" s="3"/>
      <c r="Z22" s="4"/>
      <c r="AA22" s="16" t="s">
        <v>10</v>
      </c>
      <c r="AB22" s="132" t="s">
        <v>26</v>
      </c>
      <c r="AC22" s="134"/>
      <c r="AD22" s="57">
        <v>1</v>
      </c>
      <c r="AE22" s="57">
        <v>0.999</v>
      </c>
      <c r="AF22" s="57">
        <v>0.998</v>
      </c>
      <c r="AG22" s="57">
        <v>0.997</v>
      </c>
      <c r="AH22" s="57">
        <v>0.996</v>
      </c>
      <c r="AI22" s="57">
        <v>0.995</v>
      </c>
      <c r="AJ22" s="57">
        <v>0.99299999999999999</v>
      </c>
      <c r="AK22" s="57">
        <v>0.99099999999999999</v>
      </c>
      <c r="AL22" s="57">
        <v>0.98799999999999999</v>
      </c>
      <c r="AM22" s="57">
        <v>0.98599999999999999</v>
      </c>
      <c r="AN22" s="57">
        <v>0.98399999999999999</v>
      </c>
      <c r="AO22" s="57">
        <v>0.98199999999999998</v>
      </c>
      <c r="AP22" s="57">
        <v>0.98</v>
      </c>
      <c r="AQ22" s="57">
        <v>0.97799999999999998</v>
      </c>
      <c r="AR22" s="57">
        <v>0.97599999999999998</v>
      </c>
      <c r="AS22" s="57">
        <v>0.97399999999999998</v>
      </c>
      <c r="AT22" s="57">
        <v>0.97299999999999998</v>
      </c>
      <c r="AU22" s="57">
        <v>0.97199999999999998</v>
      </c>
      <c r="AV22" s="57">
        <v>0.97099999999999997</v>
      </c>
      <c r="AW22" s="57">
        <v>0.97</v>
      </c>
      <c r="AX22" s="57">
        <v>0.96899999999999997</v>
      </c>
      <c r="AY22" s="57">
        <v>0.96799999999999997</v>
      </c>
      <c r="AZ22" s="57">
        <v>0.96699999999999997</v>
      </c>
      <c r="BA22" s="57">
        <v>0.96599999999999997</v>
      </c>
      <c r="BB22" s="57">
        <v>0.96399999999999997</v>
      </c>
      <c r="BC22" s="57">
        <v>0.96</v>
      </c>
      <c r="BD22" s="57">
        <v>0.95499999999999996</v>
      </c>
      <c r="BE22" s="57">
        <v>0.95</v>
      </c>
      <c r="BF22" s="57">
        <v>0.94</v>
      </c>
      <c r="BG22" s="57">
        <v>0.93</v>
      </c>
      <c r="BH22" s="57">
        <v>0.92</v>
      </c>
      <c r="BI22" s="57">
        <v>0.91</v>
      </c>
      <c r="BJ22" s="4"/>
      <c r="BK22" s="4"/>
      <c r="BL22" s="4"/>
      <c r="BM22" s="4"/>
      <c r="BN22" s="4"/>
      <c r="BO22" s="4"/>
      <c r="BP22" s="4"/>
      <c r="BQ22" s="4"/>
      <c r="BR22" s="4"/>
      <c r="BS22" s="4"/>
      <c r="BT22" s="4"/>
      <c r="BU22" s="4"/>
      <c r="BV22" s="4"/>
      <c r="BW22" s="4"/>
      <c r="BX22" s="4"/>
      <c r="BY22" s="4"/>
      <c r="BZ22" s="4"/>
      <c r="CA22" s="4"/>
      <c r="CB22" s="4"/>
    </row>
    <row r="23" spans="1:80" x14ac:dyDescent="0.25">
      <c r="A23" s="1"/>
      <c r="B23" s="20" t="s">
        <v>6</v>
      </c>
      <c r="C23" s="52">
        <v>2.5247999999999999</v>
      </c>
      <c r="D23" s="17">
        <f t="shared" si="12"/>
        <v>3.4203088518412361E-2</v>
      </c>
      <c r="E23" s="15">
        <f t="shared" si="10"/>
        <v>0.96263535153271318</v>
      </c>
      <c r="F23" s="53">
        <v>2.6227999999999998</v>
      </c>
      <c r="G23" s="18">
        <f t="shared" si="13"/>
        <v>3.4227129337539353E-2</v>
      </c>
      <c r="H23" s="1"/>
      <c r="I23" s="2"/>
      <c r="J23" s="20" t="s">
        <v>6</v>
      </c>
      <c r="K23" s="54">
        <v>0.33</v>
      </c>
      <c r="L23" s="17">
        <f t="shared" si="14"/>
        <v>3.125E-2</v>
      </c>
      <c r="M23" s="15">
        <f t="shared" si="11"/>
        <v>0.94285714285714295</v>
      </c>
      <c r="N23" s="55">
        <v>0.35</v>
      </c>
      <c r="O23" s="18">
        <f t="shared" si="15"/>
        <v>2.9411764705882248E-2</v>
      </c>
      <c r="P23" s="2"/>
      <c r="Q23" s="3"/>
      <c r="R23" s="20" t="s">
        <v>5</v>
      </c>
      <c r="S23" s="56">
        <f t="shared" si="16"/>
        <v>-24.149999999999977</v>
      </c>
      <c r="T23" s="57">
        <v>0.7</v>
      </c>
      <c r="U23" s="56">
        <f t="shared" si="16"/>
        <v>95.850000000000023</v>
      </c>
      <c r="V23" s="57">
        <v>1.1759999999999999</v>
      </c>
      <c r="W23" s="56">
        <f t="shared" si="17"/>
        <v>395.85</v>
      </c>
      <c r="X23" s="57">
        <v>0.7</v>
      </c>
      <c r="Y23" s="3"/>
      <c r="Z23" s="4"/>
      <c r="AA23" s="19" t="s">
        <v>11</v>
      </c>
      <c r="AB23" s="132" t="s">
        <v>26</v>
      </c>
      <c r="AC23" s="134"/>
      <c r="AD23" s="57">
        <v>1</v>
      </c>
      <c r="AE23" s="57">
        <v>0.999</v>
      </c>
      <c r="AF23" s="57">
        <v>0.998</v>
      </c>
      <c r="AG23" s="57">
        <v>0.997</v>
      </c>
      <c r="AH23" s="57">
        <v>0.996</v>
      </c>
      <c r="AI23" s="57">
        <v>0.995</v>
      </c>
      <c r="AJ23" s="57">
        <v>0.99299999999999999</v>
      </c>
      <c r="AK23" s="57">
        <v>0.99099999999999999</v>
      </c>
      <c r="AL23" s="57">
        <v>0.98799999999999999</v>
      </c>
      <c r="AM23" s="57">
        <v>0.98599999999999999</v>
      </c>
      <c r="AN23" s="57">
        <v>0.98399999999999999</v>
      </c>
      <c r="AO23" s="57">
        <v>0.98199999999999998</v>
      </c>
      <c r="AP23" s="57">
        <v>0.98</v>
      </c>
      <c r="AQ23" s="57">
        <v>0.97799999999999998</v>
      </c>
      <c r="AR23" s="57">
        <v>0.97599999999999998</v>
      </c>
      <c r="AS23" s="57">
        <v>0.97399999999999998</v>
      </c>
      <c r="AT23" s="57">
        <v>0.97299999999999998</v>
      </c>
      <c r="AU23" s="57">
        <v>0.97199999999999998</v>
      </c>
      <c r="AV23" s="57">
        <v>0.97099999999999997</v>
      </c>
      <c r="AW23" s="57">
        <v>0.97</v>
      </c>
      <c r="AX23" s="57">
        <v>0.96899999999999997</v>
      </c>
      <c r="AY23" s="57">
        <v>0.96799999999999997</v>
      </c>
      <c r="AZ23" s="57">
        <v>0.96699999999999997</v>
      </c>
      <c r="BA23" s="57">
        <v>0.96599999999999997</v>
      </c>
      <c r="BB23" s="57">
        <v>0.96399999999999997</v>
      </c>
      <c r="BC23" s="57">
        <v>0.96</v>
      </c>
      <c r="BD23" s="57">
        <v>0.95499999999999996</v>
      </c>
      <c r="BE23" s="57">
        <v>0.95</v>
      </c>
      <c r="BF23" s="57">
        <v>0.94</v>
      </c>
      <c r="BG23" s="57">
        <v>0.93</v>
      </c>
      <c r="BH23" s="57">
        <v>0.92</v>
      </c>
      <c r="BI23" s="57">
        <v>0.91</v>
      </c>
      <c r="BJ23" s="4"/>
      <c r="BK23" s="4"/>
      <c r="BL23" s="4"/>
      <c r="BM23" s="4"/>
      <c r="BN23" s="4"/>
      <c r="BO23" s="4"/>
      <c r="BP23" s="4"/>
      <c r="BQ23" s="4"/>
      <c r="BR23" s="4"/>
      <c r="BS23" s="4"/>
      <c r="BT23" s="4"/>
      <c r="BU23" s="4"/>
      <c r="BV23" s="4"/>
      <c r="BW23" s="4"/>
      <c r="BX23" s="4"/>
      <c r="BY23" s="4"/>
      <c r="BZ23" s="4"/>
      <c r="CA23" s="4"/>
      <c r="CB23" s="4"/>
    </row>
    <row r="24" spans="1:80" x14ac:dyDescent="0.25">
      <c r="A24" s="1"/>
      <c r="B24" s="20" t="s">
        <v>7</v>
      </c>
      <c r="C24" s="52">
        <v>2.6111</v>
      </c>
      <c r="D24" s="17">
        <f t="shared" si="12"/>
        <v>3.4180925221799718E-2</v>
      </c>
      <c r="E24" s="15">
        <f t="shared" si="10"/>
        <v>0.96261751152073738</v>
      </c>
      <c r="F24" s="53">
        <v>2.7124999999999999</v>
      </c>
      <c r="G24" s="18">
        <f t="shared" si="13"/>
        <v>3.4200091505261598E-2</v>
      </c>
      <c r="H24" s="1"/>
      <c r="I24" s="2"/>
      <c r="J24" s="20" t="s">
        <v>7</v>
      </c>
      <c r="K24" s="54">
        <v>0.34</v>
      </c>
      <c r="L24" s="17">
        <f t="shared" si="14"/>
        <v>3.0303030303030276E-2</v>
      </c>
      <c r="M24" s="15">
        <f t="shared" si="11"/>
        <v>0.94444444444444453</v>
      </c>
      <c r="N24" s="55">
        <v>0.36</v>
      </c>
      <c r="O24" s="18">
        <f t="shared" si="15"/>
        <v>2.8571428571428692E-2</v>
      </c>
      <c r="P24" s="2"/>
      <c r="Q24" s="3"/>
      <c r="R24" s="20" t="s">
        <v>6</v>
      </c>
      <c r="S24" s="56">
        <f t="shared" si="16"/>
        <v>-26.149999999999977</v>
      </c>
      <c r="T24" s="57">
        <v>0.7</v>
      </c>
      <c r="U24" s="56">
        <f t="shared" si="16"/>
        <v>93.850000000000023</v>
      </c>
      <c r="V24" s="57">
        <v>1.1759999999999999</v>
      </c>
      <c r="W24" s="56">
        <f t="shared" si="17"/>
        <v>393.85</v>
      </c>
      <c r="X24" s="57">
        <v>0.7</v>
      </c>
      <c r="Y24" s="3"/>
      <c r="Z24" s="4"/>
      <c r="AA24" s="135" t="s">
        <v>49</v>
      </c>
      <c r="AB24" s="135"/>
      <c r="AC24" s="135"/>
      <c r="AD24" s="21">
        <f>AD22-AD23</f>
        <v>0</v>
      </c>
      <c r="AE24" s="21">
        <f t="shared" ref="AE24:BI24" si="18">AE22-AE23</f>
        <v>0</v>
      </c>
      <c r="AF24" s="21">
        <f t="shared" si="18"/>
        <v>0</v>
      </c>
      <c r="AG24" s="21">
        <f t="shared" si="18"/>
        <v>0</v>
      </c>
      <c r="AH24" s="21">
        <f t="shared" si="18"/>
        <v>0</v>
      </c>
      <c r="AI24" s="21">
        <f t="shared" si="18"/>
        <v>0</v>
      </c>
      <c r="AJ24" s="21">
        <f t="shared" si="18"/>
        <v>0</v>
      </c>
      <c r="AK24" s="21">
        <f t="shared" si="18"/>
        <v>0</v>
      </c>
      <c r="AL24" s="21">
        <f t="shared" si="18"/>
        <v>0</v>
      </c>
      <c r="AM24" s="21">
        <f t="shared" si="18"/>
        <v>0</v>
      </c>
      <c r="AN24" s="21">
        <f t="shared" si="18"/>
        <v>0</v>
      </c>
      <c r="AO24" s="21">
        <f t="shared" si="18"/>
        <v>0</v>
      </c>
      <c r="AP24" s="21">
        <f t="shared" si="18"/>
        <v>0</v>
      </c>
      <c r="AQ24" s="21">
        <f t="shared" si="18"/>
        <v>0</v>
      </c>
      <c r="AR24" s="21">
        <f t="shared" si="18"/>
        <v>0</v>
      </c>
      <c r="AS24" s="21">
        <f t="shared" si="18"/>
        <v>0</v>
      </c>
      <c r="AT24" s="21">
        <f t="shared" si="18"/>
        <v>0</v>
      </c>
      <c r="AU24" s="21">
        <f t="shared" si="18"/>
        <v>0</v>
      </c>
      <c r="AV24" s="21">
        <f t="shared" si="18"/>
        <v>0</v>
      </c>
      <c r="AW24" s="21">
        <f t="shared" si="18"/>
        <v>0</v>
      </c>
      <c r="AX24" s="21">
        <f t="shared" si="18"/>
        <v>0</v>
      </c>
      <c r="AY24" s="21">
        <f t="shared" si="18"/>
        <v>0</v>
      </c>
      <c r="AZ24" s="21">
        <f t="shared" si="18"/>
        <v>0</v>
      </c>
      <c r="BA24" s="21">
        <f t="shared" si="18"/>
        <v>0</v>
      </c>
      <c r="BB24" s="21">
        <f t="shared" si="18"/>
        <v>0</v>
      </c>
      <c r="BC24" s="21">
        <f t="shared" si="18"/>
        <v>0</v>
      </c>
      <c r="BD24" s="21">
        <f t="shared" si="18"/>
        <v>0</v>
      </c>
      <c r="BE24" s="21">
        <f t="shared" si="18"/>
        <v>0</v>
      </c>
      <c r="BF24" s="21">
        <f t="shared" si="18"/>
        <v>0</v>
      </c>
      <c r="BG24" s="21">
        <f t="shared" si="18"/>
        <v>0</v>
      </c>
      <c r="BH24" s="21">
        <f t="shared" si="18"/>
        <v>0</v>
      </c>
      <c r="BI24" s="21">
        <f t="shared" si="18"/>
        <v>0</v>
      </c>
      <c r="BJ24" s="4"/>
      <c r="BK24" s="4"/>
      <c r="BL24" s="4"/>
      <c r="BM24" s="4"/>
      <c r="BN24" s="4"/>
      <c r="BO24" s="4"/>
      <c r="BP24" s="4"/>
      <c r="BQ24" s="4"/>
      <c r="BR24" s="4"/>
      <c r="BS24" s="4"/>
      <c r="BT24" s="4"/>
      <c r="BU24" s="4"/>
      <c r="BV24" s="4"/>
      <c r="BW24" s="4"/>
      <c r="BX24" s="4"/>
      <c r="BY24" s="4"/>
      <c r="BZ24" s="4"/>
      <c r="CA24" s="4"/>
      <c r="CB24" s="4"/>
    </row>
    <row r="25" spans="1:80" x14ac:dyDescent="0.25">
      <c r="A25" s="1"/>
      <c r="B25" s="31" t="s">
        <v>9</v>
      </c>
      <c r="C25" s="52">
        <v>2.1779999999999999</v>
      </c>
      <c r="D25" s="17">
        <f>C25/C20-1</f>
        <v>-4.5783132530120563E-2</v>
      </c>
      <c r="E25" s="15">
        <f t="shared" si="10"/>
        <v>0.96265193370165736</v>
      </c>
      <c r="F25" s="53">
        <v>2.2625000000000002</v>
      </c>
      <c r="G25" s="18">
        <f>F25/F20-1</f>
        <v>-4.5801526717557217E-2</v>
      </c>
      <c r="H25" s="1"/>
      <c r="I25" s="2"/>
      <c r="J25" s="31" t="s">
        <v>9</v>
      </c>
      <c r="K25" s="54">
        <v>0.4</v>
      </c>
      <c r="L25" s="17">
        <f>K25/K20-1</f>
        <v>0.33333333333333348</v>
      </c>
      <c r="M25" s="15">
        <f t="shared" si="11"/>
        <v>0.88888888888888895</v>
      </c>
      <c r="N25" s="55">
        <v>0.45</v>
      </c>
      <c r="O25" s="18">
        <f>N25/N20-1</f>
        <v>0.40625</v>
      </c>
      <c r="P25" s="2"/>
      <c r="Q25" s="3"/>
      <c r="R25" s="20" t="s">
        <v>7</v>
      </c>
      <c r="S25" s="56">
        <f t="shared" si="16"/>
        <v>-28.149999999999977</v>
      </c>
      <c r="T25" s="57">
        <v>0.7</v>
      </c>
      <c r="U25" s="56">
        <f t="shared" si="16"/>
        <v>91.850000000000023</v>
      </c>
      <c r="V25" s="57">
        <v>1.1759999999999999</v>
      </c>
      <c r="W25" s="56">
        <f t="shared" si="17"/>
        <v>391.85</v>
      </c>
      <c r="X25" s="57">
        <v>0.7</v>
      </c>
      <c r="Y25" s="3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  <c r="AV25" s="4"/>
      <c r="AW25" s="4"/>
      <c r="AX25" s="4"/>
      <c r="AY25" s="4"/>
      <c r="AZ25" s="4"/>
      <c r="BA25" s="4"/>
      <c r="BB25" s="4"/>
      <c r="BC25" s="4"/>
      <c r="BD25" s="4"/>
      <c r="BE25" s="4"/>
      <c r="BF25" s="4"/>
      <c r="BG25" s="4"/>
      <c r="BH25" s="4"/>
      <c r="BI25" s="4"/>
      <c r="BJ25" s="4"/>
      <c r="BK25" s="4"/>
      <c r="BL25" s="4"/>
      <c r="BM25" s="4"/>
      <c r="BN25" s="4"/>
      <c r="BO25" s="4"/>
      <c r="BP25" s="4"/>
      <c r="BQ25" s="4"/>
      <c r="BR25" s="4"/>
      <c r="BS25" s="4"/>
      <c r="BT25" s="4"/>
      <c r="BU25" s="4"/>
      <c r="BV25" s="4"/>
      <c r="BW25" s="4"/>
      <c r="BX25" s="4"/>
      <c r="BY25" s="4"/>
      <c r="BZ25" s="4"/>
      <c r="CA25" s="4"/>
      <c r="CB25" s="4"/>
    </row>
    <row r="26" spans="1:80" x14ac:dyDescent="0.25">
      <c r="A26" s="1"/>
      <c r="B26" s="33" t="s">
        <v>8</v>
      </c>
      <c r="C26" s="52">
        <v>2.1124999999999998</v>
      </c>
      <c r="D26" s="17">
        <f t="shared" ref="D26" si="19">C26/C25-1</f>
        <v>-3.0073461891643727E-2</v>
      </c>
      <c r="E26" s="15">
        <f t="shared" si="10"/>
        <v>0.9626338573706994</v>
      </c>
      <c r="F26" s="53">
        <v>2.1945000000000001</v>
      </c>
      <c r="G26" s="18">
        <f t="shared" ref="G26" si="20">F26/F25-1</f>
        <v>-3.0055248618784502E-2</v>
      </c>
      <c r="H26" s="1"/>
      <c r="I26" s="2"/>
      <c r="J26" s="33" t="s">
        <v>8</v>
      </c>
      <c r="K26" s="54">
        <v>0.35</v>
      </c>
      <c r="L26" s="17">
        <f t="shared" ref="L26" si="21">K26/K25-1</f>
        <v>-0.12500000000000011</v>
      </c>
      <c r="M26" s="15">
        <f t="shared" si="11"/>
        <v>0.87499999999999989</v>
      </c>
      <c r="N26" s="55">
        <v>0.4</v>
      </c>
      <c r="O26" s="18">
        <f t="shared" ref="O26" si="22">N26/N25-1</f>
        <v>-0.11111111111111105</v>
      </c>
      <c r="P26" s="2"/>
      <c r="Q26" s="3"/>
      <c r="R26" s="31" t="s">
        <v>9</v>
      </c>
      <c r="S26" s="56">
        <f t="shared" si="16"/>
        <v>-52.149999999999977</v>
      </c>
      <c r="T26" s="57">
        <v>0.7</v>
      </c>
      <c r="U26" s="56">
        <f t="shared" si="16"/>
        <v>87.850000000000023</v>
      </c>
      <c r="V26" s="57">
        <v>1.1759999999999999</v>
      </c>
      <c r="W26" s="56">
        <f t="shared" si="17"/>
        <v>347.85</v>
      </c>
      <c r="X26" s="57">
        <v>0.7</v>
      </c>
      <c r="Y26" s="3"/>
      <c r="Z26" s="4"/>
      <c r="AA26" s="4"/>
      <c r="AB26" s="4"/>
      <c r="AC26" s="4"/>
      <c r="AD26" s="39">
        <v>1</v>
      </c>
      <c r="AE26" s="39">
        <v>2</v>
      </c>
      <c r="AF26" s="39">
        <v>3</v>
      </c>
      <c r="AG26" s="39">
        <v>4</v>
      </c>
      <c r="AH26" s="39">
        <v>5</v>
      </c>
      <c r="AI26" s="39">
        <v>6</v>
      </c>
      <c r="AJ26" s="39">
        <v>7</v>
      </c>
      <c r="AK26" s="39">
        <v>8</v>
      </c>
      <c r="AL26" s="39">
        <v>9</v>
      </c>
      <c r="AM26" s="39">
        <v>10</v>
      </c>
      <c r="AN26" s="39">
        <v>11</v>
      </c>
      <c r="AO26" s="39">
        <v>12</v>
      </c>
      <c r="AP26" s="39">
        <v>13</v>
      </c>
      <c r="AQ26" s="39">
        <v>14</v>
      </c>
      <c r="AR26" s="39">
        <v>15</v>
      </c>
      <c r="AS26" s="39">
        <v>16</v>
      </c>
      <c r="AT26" s="39">
        <v>17</v>
      </c>
      <c r="AU26" s="39">
        <v>18</v>
      </c>
      <c r="AV26" s="39">
        <v>19</v>
      </c>
      <c r="AW26" s="39">
        <v>20</v>
      </c>
      <c r="AX26" s="39">
        <v>21</v>
      </c>
      <c r="AY26" s="39">
        <v>22</v>
      </c>
      <c r="AZ26" s="39">
        <v>23</v>
      </c>
      <c r="BA26" s="39">
        <v>24</v>
      </c>
      <c r="BB26" s="39">
        <v>25</v>
      </c>
      <c r="BC26" s="39">
        <v>26</v>
      </c>
      <c r="BD26" s="39">
        <v>27</v>
      </c>
      <c r="BE26" s="39">
        <v>28</v>
      </c>
      <c r="BF26" s="39">
        <v>29</v>
      </c>
      <c r="BG26" s="39">
        <v>30</v>
      </c>
      <c r="BH26" s="39">
        <v>31</v>
      </c>
      <c r="BI26" s="39">
        <v>32</v>
      </c>
      <c r="BJ26" s="4"/>
      <c r="BK26" s="4"/>
      <c r="BL26" s="4"/>
      <c r="BM26" s="4"/>
      <c r="BN26" s="4"/>
      <c r="BO26" s="4"/>
      <c r="BP26" s="4"/>
      <c r="BQ26" s="4"/>
      <c r="BR26" s="4"/>
      <c r="BS26" s="4"/>
      <c r="BT26" s="4"/>
      <c r="BU26" s="4"/>
      <c r="BV26" s="4"/>
      <c r="BW26" s="4"/>
      <c r="BX26" s="4"/>
      <c r="BY26" s="4"/>
      <c r="BZ26" s="4"/>
      <c r="CA26" s="4"/>
      <c r="CB26" s="4"/>
    </row>
    <row r="27" spans="1:80" ht="15.75" thickBot="1" x14ac:dyDescent="0.3">
      <c r="A27" s="1"/>
      <c r="B27" s="1"/>
      <c r="C27" s="1"/>
      <c r="D27" s="1"/>
      <c r="E27" s="1"/>
      <c r="F27" s="1"/>
      <c r="G27" s="1"/>
      <c r="H27" s="1"/>
      <c r="I27" s="2"/>
      <c r="J27" s="2"/>
      <c r="K27" s="2"/>
      <c r="L27" s="2"/>
      <c r="M27" s="2"/>
      <c r="N27" s="2"/>
      <c r="O27" s="2"/>
      <c r="P27" s="2"/>
      <c r="Q27" s="3"/>
      <c r="R27" s="33" t="s">
        <v>8</v>
      </c>
      <c r="S27" s="56">
        <f t="shared" si="16"/>
        <v>-60.149999999999977</v>
      </c>
      <c r="T27" s="57">
        <v>0.7</v>
      </c>
      <c r="U27" s="56">
        <f t="shared" si="16"/>
        <v>79.850000000000023</v>
      </c>
      <c r="V27" s="57">
        <v>1.1759999999999999</v>
      </c>
      <c r="W27" s="56">
        <f t="shared" si="17"/>
        <v>339.85</v>
      </c>
      <c r="X27" s="57">
        <v>0.7</v>
      </c>
      <c r="Y27" s="3"/>
      <c r="Z27" s="4"/>
      <c r="AA27" s="16" t="s">
        <v>10</v>
      </c>
      <c r="AB27" s="136" t="s">
        <v>51</v>
      </c>
      <c r="AC27" s="137"/>
      <c r="AD27" s="57">
        <v>1</v>
      </c>
      <c r="AE27" s="57">
        <v>0.999</v>
      </c>
      <c r="AF27" s="57">
        <v>0.998</v>
      </c>
      <c r="AG27" s="57">
        <v>0.997</v>
      </c>
      <c r="AH27" s="57">
        <v>0.996</v>
      </c>
      <c r="AI27" s="57">
        <v>0.995</v>
      </c>
      <c r="AJ27" s="57">
        <v>0.99299999999999999</v>
      </c>
      <c r="AK27" s="57">
        <v>0.99099999999999999</v>
      </c>
      <c r="AL27" s="57">
        <v>0.98799999999999999</v>
      </c>
      <c r="AM27" s="57">
        <v>0.98599999999999999</v>
      </c>
      <c r="AN27" s="57">
        <v>0.98399999999999999</v>
      </c>
      <c r="AO27" s="57">
        <v>0.98199999999999998</v>
      </c>
      <c r="AP27" s="57">
        <v>0.98</v>
      </c>
      <c r="AQ27" s="57">
        <v>0.97799999999999998</v>
      </c>
      <c r="AR27" s="57">
        <v>0.97599999999999998</v>
      </c>
      <c r="AS27" s="57">
        <v>0.97399999999999998</v>
      </c>
      <c r="AT27" s="57">
        <v>0.97299999999999998</v>
      </c>
      <c r="AU27" s="57">
        <v>0.97199999999999998</v>
      </c>
      <c r="AV27" s="57">
        <v>0.97099999999999997</v>
      </c>
      <c r="AW27" s="57">
        <v>0.97</v>
      </c>
      <c r="AX27" s="57">
        <v>0.96899999999999997</v>
      </c>
      <c r="AY27" s="57">
        <v>0.96799999999999997</v>
      </c>
      <c r="AZ27" s="57">
        <v>0.96699999999999997</v>
      </c>
      <c r="BA27" s="57">
        <v>0.96599999999999997</v>
      </c>
      <c r="BB27" s="57">
        <v>0.96399999999999997</v>
      </c>
      <c r="BC27" s="57">
        <v>0.96</v>
      </c>
      <c r="BD27" s="57">
        <v>0.95499999999999996</v>
      </c>
      <c r="BE27" s="57">
        <v>0.95</v>
      </c>
      <c r="BF27" s="57">
        <v>0.94</v>
      </c>
      <c r="BG27" s="57">
        <v>0.93</v>
      </c>
      <c r="BH27" s="57">
        <v>0.92</v>
      </c>
      <c r="BI27" s="57">
        <v>0.91</v>
      </c>
      <c r="BJ27" s="4"/>
      <c r="BK27" s="4"/>
      <c r="BL27" s="4"/>
      <c r="BM27" s="4"/>
      <c r="BN27" s="4"/>
      <c r="BO27" s="4"/>
      <c r="BP27" s="4"/>
      <c r="BQ27" s="4"/>
      <c r="BR27" s="4"/>
      <c r="BS27" s="4"/>
      <c r="BT27" s="4"/>
      <c r="BU27" s="4"/>
      <c r="BV27" s="4"/>
      <c r="BW27" s="4"/>
      <c r="BX27" s="4"/>
      <c r="BY27" s="4"/>
      <c r="BZ27" s="4"/>
      <c r="CA27" s="4"/>
      <c r="CB27" s="4"/>
    </row>
    <row r="28" spans="1:80" ht="15.75" thickBot="1" x14ac:dyDescent="0.3">
      <c r="A28" s="1"/>
      <c r="B28" s="1"/>
      <c r="C28" s="1"/>
      <c r="D28" s="1"/>
      <c r="E28" s="1"/>
      <c r="F28" s="1"/>
      <c r="G28" s="1"/>
      <c r="H28" s="1"/>
      <c r="I28" s="2"/>
      <c r="J28" s="6" t="s">
        <v>21</v>
      </c>
      <c r="K28" s="126" t="s">
        <v>22</v>
      </c>
      <c r="L28" s="131"/>
      <c r="M28" s="131"/>
      <c r="N28" s="127"/>
      <c r="O28" s="2"/>
      <c r="P28" s="2"/>
      <c r="Q28" s="3"/>
      <c r="R28" s="3"/>
      <c r="S28" s="3"/>
      <c r="T28" s="3"/>
      <c r="U28" s="3"/>
      <c r="V28" s="3"/>
      <c r="W28" s="3"/>
      <c r="X28" s="3"/>
      <c r="Y28" s="3"/>
      <c r="Z28" s="4"/>
      <c r="AA28" s="19" t="s">
        <v>11</v>
      </c>
      <c r="AB28" s="136" t="s">
        <v>51</v>
      </c>
      <c r="AC28" s="137"/>
      <c r="AD28" s="57">
        <v>1</v>
      </c>
      <c r="AE28" s="57">
        <v>0.999</v>
      </c>
      <c r="AF28" s="57">
        <v>0.998</v>
      </c>
      <c r="AG28" s="57">
        <v>0.997</v>
      </c>
      <c r="AH28" s="57">
        <v>0.996</v>
      </c>
      <c r="AI28" s="57">
        <v>0.995</v>
      </c>
      <c r="AJ28" s="57">
        <v>0.99299999999999999</v>
      </c>
      <c r="AK28" s="57">
        <v>0.99099999999999999</v>
      </c>
      <c r="AL28" s="57">
        <v>0.98799999999999999</v>
      </c>
      <c r="AM28" s="57">
        <v>0.98599999999999999</v>
      </c>
      <c r="AN28" s="57">
        <v>0.98399999999999999</v>
      </c>
      <c r="AO28" s="57">
        <v>0.98199999999999998</v>
      </c>
      <c r="AP28" s="57">
        <v>0.98</v>
      </c>
      <c r="AQ28" s="57">
        <v>0.97799999999999998</v>
      </c>
      <c r="AR28" s="57">
        <v>0.97599999999999998</v>
      </c>
      <c r="AS28" s="57">
        <v>0.97399999999999998</v>
      </c>
      <c r="AT28" s="57">
        <v>0.97299999999999998</v>
      </c>
      <c r="AU28" s="57">
        <v>0.97199999999999998</v>
      </c>
      <c r="AV28" s="57">
        <v>0.97099999999999997</v>
      </c>
      <c r="AW28" s="57">
        <v>0.97</v>
      </c>
      <c r="AX28" s="57">
        <v>0.96899999999999997</v>
      </c>
      <c r="AY28" s="57">
        <v>0.96799999999999997</v>
      </c>
      <c r="AZ28" s="57">
        <v>0.96699999999999997</v>
      </c>
      <c r="BA28" s="57">
        <v>0.96599999999999997</v>
      </c>
      <c r="BB28" s="57">
        <v>0.96399999999999997</v>
      </c>
      <c r="BC28" s="57">
        <v>0.96</v>
      </c>
      <c r="BD28" s="57">
        <v>0.95499999999999996</v>
      </c>
      <c r="BE28" s="57">
        <v>0.95</v>
      </c>
      <c r="BF28" s="57">
        <v>0.94</v>
      </c>
      <c r="BG28" s="57">
        <v>0.93</v>
      </c>
      <c r="BH28" s="57">
        <v>0.92</v>
      </c>
      <c r="BI28" s="57">
        <v>0.91</v>
      </c>
      <c r="BJ28" s="4"/>
      <c r="BK28" s="4"/>
      <c r="BL28" s="4"/>
      <c r="BM28" s="4"/>
      <c r="BN28" s="4"/>
      <c r="BO28" s="4"/>
      <c r="BP28" s="4"/>
      <c r="BQ28" s="4"/>
      <c r="BR28" s="4"/>
      <c r="BS28" s="4"/>
      <c r="BT28" s="4"/>
      <c r="BU28" s="4"/>
      <c r="BV28" s="4"/>
      <c r="BW28" s="4"/>
      <c r="BX28" s="4"/>
      <c r="BY28" s="4"/>
      <c r="BZ28" s="4"/>
      <c r="CA28" s="4"/>
      <c r="CB28" s="4"/>
    </row>
    <row r="29" spans="1:80" ht="15.75" thickBot="1" x14ac:dyDescent="0.3">
      <c r="A29" s="1"/>
      <c r="B29" s="129" t="s">
        <v>15</v>
      </c>
      <c r="C29" s="138"/>
      <c r="D29" s="138"/>
      <c r="E29" s="130"/>
      <c r="F29" s="22">
        <f>AVERAGE(D10:D13,G10:G13,D21:D24,G21:G24)</f>
        <v>3.4199485377022443E-2</v>
      </c>
      <c r="G29" s="1"/>
      <c r="H29" s="1"/>
      <c r="I29" s="2"/>
      <c r="J29" s="2"/>
      <c r="K29" s="2"/>
      <c r="L29" s="2"/>
      <c r="M29" s="2"/>
      <c r="N29" s="2"/>
      <c r="O29" s="2"/>
      <c r="P29" s="2"/>
      <c r="Q29" s="3"/>
      <c r="R29" s="3"/>
      <c r="S29" s="3"/>
      <c r="T29" s="3"/>
      <c r="U29" s="3"/>
      <c r="V29" s="3"/>
      <c r="W29" s="3"/>
      <c r="X29" s="3"/>
      <c r="Y29" s="3"/>
      <c r="Z29" s="4"/>
      <c r="AA29" s="132" t="s">
        <v>49</v>
      </c>
      <c r="AB29" s="133"/>
      <c r="AC29" s="134"/>
      <c r="AD29" s="21">
        <f>AD27-AD28</f>
        <v>0</v>
      </c>
      <c r="AE29" s="21">
        <f t="shared" ref="AE29:BI29" si="23">AE27-AE28</f>
        <v>0</v>
      </c>
      <c r="AF29" s="21">
        <f t="shared" si="23"/>
        <v>0</v>
      </c>
      <c r="AG29" s="21">
        <f t="shared" si="23"/>
        <v>0</v>
      </c>
      <c r="AH29" s="21">
        <f t="shared" si="23"/>
        <v>0</v>
      </c>
      <c r="AI29" s="21">
        <f t="shared" si="23"/>
        <v>0</v>
      </c>
      <c r="AJ29" s="21">
        <f t="shared" si="23"/>
        <v>0</v>
      </c>
      <c r="AK29" s="21">
        <f t="shared" si="23"/>
        <v>0</v>
      </c>
      <c r="AL29" s="21">
        <f t="shared" si="23"/>
        <v>0</v>
      </c>
      <c r="AM29" s="21">
        <f t="shared" si="23"/>
        <v>0</v>
      </c>
      <c r="AN29" s="21">
        <f t="shared" si="23"/>
        <v>0</v>
      </c>
      <c r="AO29" s="21">
        <f t="shared" si="23"/>
        <v>0</v>
      </c>
      <c r="AP29" s="21">
        <f t="shared" si="23"/>
        <v>0</v>
      </c>
      <c r="AQ29" s="21">
        <f t="shared" si="23"/>
        <v>0</v>
      </c>
      <c r="AR29" s="21">
        <f t="shared" si="23"/>
        <v>0</v>
      </c>
      <c r="AS29" s="21">
        <f t="shared" si="23"/>
        <v>0</v>
      </c>
      <c r="AT29" s="21">
        <f t="shared" si="23"/>
        <v>0</v>
      </c>
      <c r="AU29" s="21">
        <f t="shared" si="23"/>
        <v>0</v>
      </c>
      <c r="AV29" s="21">
        <f t="shared" si="23"/>
        <v>0</v>
      </c>
      <c r="AW29" s="21">
        <f t="shared" si="23"/>
        <v>0</v>
      </c>
      <c r="AX29" s="21">
        <f t="shared" si="23"/>
        <v>0</v>
      </c>
      <c r="AY29" s="21">
        <f t="shared" si="23"/>
        <v>0</v>
      </c>
      <c r="AZ29" s="21">
        <f t="shared" si="23"/>
        <v>0</v>
      </c>
      <c r="BA29" s="21">
        <f t="shared" si="23"/>
        <v>0</v>
      </c>
      <c r="BB29" s="21">
        <f t="shared" si="23"/>
        <v>0</v>
      </c>
      <c r="BC29" s="21">
        <f t="shared" si="23"/>
        <v>0</v>
      </c>
      <c r="BD29" s="21">
        <f t="shared" si="23"/>
        <v>0</v>
      </c>
      <c r="BE29" s="21">
        <f t="shared" si="23"/>
        <v>0</v>
      </c>
      <c r="BF29" s="21">
        <f t="shared" si="23"/>
        <v>0</v>
      </c>
      <c r="BG29" s="21">
        <f t="shared" si="23"/>
        <v>0</v>
      </c>
      <c r="BH29" s="21">
        <f t="shared" si="23"/>
        <v>0</v>
      </c>
      <c r="BI29" s="21">
        <f t="shared" si="23"/>
        <v>0</v>
      </c>
      <c r="BJ29" s="4"/>
      <c r="BK29" s="4"/>
      <c r="BL29" s="4"/>
      <c r="BM29" s="4"/>
      <c r="BN29" s="4"/>
      <c r="BO29" s="4"/>
      <c r="BP29" s="4"/>
      <c r="BQ29" s="4"/>
      <c r="BR29" s="4"/>
      <c r="BS29" s="4"/>
      <c r="BT29" s="4"/>
      <c r="BU29" s="4"/>
      <c r="BV29" s="4"/>
      <c r="BW29" s="4"/>
      <c r="BX29" s="4"/>
      <c r="BY29" s="4"/>
      <c r="BZ29" s="4"/>
      <c r="CA29" s="4"/>
      <c r="CB29" s="4"/>
    </row>
    <row r="30" spans="1:80" ht="15.75" thickBot="1" x14ac:dyDescent="0.3">
      <c r="A30" s="1"/>
      <c r="B30" s="129" t="s">
        <v>17</v>
      </c>
      <c r="C30" s="138"/>
      <c r="D30" s="138"/>
      <c r="E30" s="130"/>
      <c r="F30" s="22">
        <f>AVERAGE(D14,G14,D25,G25)</f>
        <v>-4.5795858267744433E-2</v>
      </c>
      <c r="G30" s="1"/>
      <c r="H30" s="1"/>
      <c r="I30" s="2"/>
      <c r="J30" s="2"/>
      <c r="K30" s="7" t="s">
        <v>10</v>
      </c>
      <c r="L30" s="2"/>
      <c r="M30" s="8" t="s">
        <v>13</v>
      </c>
      <c r="N30" s="9" t="s">
        <v>11</v>
      </c>
      <c r="O30" s="2"/>
      <c r="P30" s="2"/>
      <c r="Q30" s="3"/>
      <c r="R30" s="3"/>
      <c r="S30" s="3"/>
      <c r="T30" s="3"/>
      <c r="U30" s="3"/>
      <c r="V30" s="3"/>
      <c r="W30" s="3"/>
      <c r="X30" s="3"/>
      <c r="Y30" s="3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4"/>
      <c r="AU30" s="4"/>
      <c r="AV30" s="4"/>
      <c r="AW30" s="4"/>
      <c r="AX30" s="4"/>
      <c r="AY30" s="4"/>
      <c r="AZ30" s="4"/>
      <c r="BA30" s="4"/>
      <c r="BB30" s="4"/>
      <c r="BC30" s="4"/>
      <c r="BD30" s="4"/>
      <c r="BE30" s="4"/>
      <c r="BF30" s="4"/>
      <c r="BG30" s="4"/>
      <c r="BH30" s="4"/>
      <c r="BI30" s="4"/>
      <c r="BJ30" s="4"/>
      <c r="BK30" s="4"/>
      <c r="BL30" s="4"/>
      <c r="BM30" s="4"/>
      <c r="BN30" s="4"/>
      <c r="BO30" s="4"/>
      <c r="BP30" s="4"/>
      <c r="BQ30" s="4"/>
      <c r="BR30" s="4"/>
      <c r="BS30" s="4"/>
      <c r="BT30" s="4"/>
      <c r="BU30" s="4"/>
      <c r="BV30" s="4"/>
      <c r="BW30" s="4"/>
      <c r="BX30" s="4"/>
      <c r="BY30" s="4"/>
      <c r="BZ30" s="4"/>
      <c r="CA30" s="4"/>
      <c r="CB30" s="4"/>
    </row>
    <row r="31" spans="1:80" ht="15.75" thickBot="1" x14ac:dyDescent="0.3">
      <c r="A31" s="1"/>
      <c r="B31" s="129" t="s">
        <v>16</v>
      </c>
      <c r="C31" s="138"/>
      <c r="D31" s="138"/>
      <c r="E31" s="130"/>
      <c r="F31" s="22">
        <f>AVERAGE(D15,G15,D26,G26)</f>
        <v>-3.0067689312568063E-2</v>
      </c>
      <c r="G31" s="1"/>
      <c r="H31" s="1"/>
      <c r="I31" s="2"/>
      <c r="J31" s="20" t="s">
        <v>3</v>
      </c>
      <c r="K31" s="54">
        <v>0.60599999999999998</v>
      </c>
      <c r="L31" s="6" t="s">
        <v>12</v>
      </c>
      <c r="M31" s="15">
        <f>K31/N31</f>
        <v>0.81016042780748665</v>
      </c>
      <c r="N31" s="55">
        <v>0.748</v>
      </c>
      <c r="O31" s="39" t="s">
        <v>12</v>
      </c>
      <c r="P31" s="2"/>
      <c r="Q31" s="3"/>
      <c r="R31" s="3"/>
      <c r="S31" s="3"/>
      <c r="T31" s="3"/>
      <c r="U31" s="3"/>
      <c r="V31" s="3"/>
      <c r="W31" s="3"/>
      <c r="X31" s="3"/>
      <c r="Y31" s="3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4"/>
      <c r="AU31" s="4"/>
      <c r="AV31" s="4"/>
      <c r="AW31" s="4"/>
      <c r="AX31" s="4"/>
      <c r="AY31" s="4"/>
      <c r="AZ31" s="4"/>
      <c r="BA31" s="4"/>
      <c r="BB31" s="4"/>
      <c r="BC31" s="4"/>
      <c r="BD31" s="4"/>
      <c r="BE31" s="4"/>
      <c r="BF31" s="4"/>
      <c r="BG31" s="4"/>
      <c r="BH31" s="4"/>
      <c r="BI31" s="4"/>
      <c r="BJ31" s="4"/>
      <c r="BK31" s="4"/>
      <c r="BL31" s="4"/>
      <c r="BM31" s="4"/>
      <c r="BN31" s="4"/>
      <c r="BO31" s="4"/>
      <c r="BP31" s="4"/>
      <c r="BQ31" s="4"/>
      <c r="BR31" s="4"/>
      <c r="BS31" s="4"/>
      <c r="BT31" s="4"/>
      <c r="BU31" s="4"/>
      <c r="BV31" s="4"/>
      <c r="BW31" s="4"/>
      <c r="BX31" s="4"/>
      <c r="BY31" s="4"/>
      <c r="BZ31" s="4"/>
      <c r="CA31" s="4"/>
      <c r="CB31" s="4"/>
    </row>
    <row r="32" spans="1:80" x14ac:dyDescent="0.25">
      <c r="A32" s="1"/>
      <c r="B32" s="1"/>
      <c r="C32" s="1"/>
      <c r="D32" s="1"/>
      <c r="E32" s="1"/>
      <c r="F32" s="1"/>
      <c r="G32" s="1"/>
      <c r="H32" s="1"/>
      <c r="I32" s="2"/>
      <c r="J32" s="20" t="s">
        <v>4</v>
      </c>
      <c r="K32" s="54">
        <v>0.67500000000000004</v>
      </c>
      <c r="L32" s="17">
        <f>K32/K31-1</f>
        <v>0.11386138613861396</v>
      </c>
      <c r="M32" s="15">
        <f t="shared" ref="M32:M37" si="24">K32/N32</f>
        <v>0.83955223880597019</v>
      </c>
      <c r="N32" s="55">
        <v>0.80400000000000005</v>
      </c>
      <c r="O32" s="18">
        <f>N32/N31-1</f>
        <v>7.4866310160427885E-2</v>
      </c>
      <c r="P32" s="2"/>
      <c r="Q32" s="3"/>
      <c r="R32" s="3"/>
      <c r="S32" s="3"/>
      <c r="T32" s="3"/>
      <c r="U32" s="3"/>
      <c r="V32" s="3"/>
      <c r="W32" s="3"/>
      <c r="X32" s="3"/>
      <c r="Y32" s="3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  <c r="AO32" s="4"/>
      <c r="AP32" s="4"/>
      <c r="AQ32" s="4"/>
      <c r="AR32" s="4"/>
      <c r="AS32" s="4"/>
      <c r="AT32" s="4"/>
      <c r="AU32" s="4"/>
      <c r="AV32" s="4"/>
      <c r="AW32" s="4"/>
      <c r="AX32" s="4"/>
      <c r="AY32" s="4"/>
      <c r="AZ32" s="4"/>
      <c r="BA32" s="4"/>
      <c r="BB32" s="4"/>
      <c r="BC32" s="4"/>
      <c r="BD32" s="4"/>
      <c r="BE32" s="4"/>
      <c r="BF32" s="4"/>
      <c r="BG32" s="4"/>
      <c r="BH32" s="4"/>
      <c r="BI32" s="4"/>
      <c r="BJ32" s="4"/>
      <c r="BK32" s="4"/>
      <c r="BL32" s="4"/>
      <c r="BM32" s="4"/>
      <c r="BN32" s="4"/>
      <c r="BO32" s="4"/>
      <c r="BP32" s="4"/>
      <c r="BQ32" s="4"/>
      <c r="BR32" s="4"/>
      <c r="BS32" s="4"/>
      <c r="BT32" s="4"/>
      <c r="BU32" s="4"/>
      <c r="BV32" s="4"/>
      <c r="BW32" s="4"/>
      <c r="BX32" s="4"/>
      <c r="BY32" s="4"/>
      <c r="BZ32" s="4"/>
      <c r="CA32" s="4"/>
      <c r="CB32" s="4"/>
    </row>
    <row r="33" spans="1:51" x14ac:dyDescent="0.25">
      <c r="A33" s="1"/>
      <c r="B33" s="1"/>
      <c r="C33" s="1"/>
      <c r="D33" s="1"/>
      <c r="E33" s="1"/>
      <c r="F33" s="1"/>
      <c r="G33" s="1"/>
      <c r="H33" s="1"/>
      <c r="I33" s="2"/>
      <c r="J33" s="20" t="s">
        <v>5</v>
      </c>
      <c r="K33" s="54">
        <v>0.753</v>
      </c>
      <c r="L33" s="17">
        <f t="shared" ref="L33:L35" si="25">K33/K32-1</f>
        <v>0.11555555555555541</v>
      </c>
      <c r="M33" s="15">
        <f t="shared" si="24"/>
        <v>0.8705202312138729</v>
      </c>
      <c r="N33" s="55">
        <v>0.86499999999999999</v>
      </c>
      <c r="O33" s="18">
        <f t="shared" ref="O33:O35" si="26">N33/N32-1</f>
        <v>7.587064676616917E-2</v>
      </c>
      <c r="P33" s="2"/>
      <c r="Q33" s="23"/>
      <c r="R33" s="23"/>
      <c r="S33" s="23"/>
      <c r="T33" s="23"/>
      <c r="U33" s="23"/>
      <c r="V33" s="23"/>
      <c r="W33" s="23"/>
      <c r="X33" s="23"/>
      <c r="Y33" s="23"/>
      <c r="Z33" s="24"/>
      <c r="AA33" s="24"/>
      <c r="AB33" s="24"/>
      <c r="AC33" s="24"/>
      <c r="AD33" s="24"/>
      <c r="AE33" s="24"/>
      <c r="AF33" s="24"/>
      <c r="AG33" s="24"/>
      <c r="AH33" s="24"/>
      <c r="AI33" s="24"/>
      <c r="AJ33" s="24"/>
      <c r="AK33" s="24"/>
      <c r="AL33" s="24"/>
      <c r="AM33" s="25"/>
      <c r="AN33" s="25"/>
      <c r="AO33" s="25"/>
      <c r="AP33" s="25"/>
      <c r="AQ33" s="25"/>
      <c r="AR33" s="25"/>
      <c r="AS33" s="25"/>
      <c r="AT33" s="25"/>
      <c r="AU33" s="25"/>
      <c r="AV33" s="25"/>
      <c r="AW33" s="25"/>
      <c r="AX33" s="25"/>
      <c r="AY33" s="25"/>
    </row>
    <row r="34" spans="1:51" ht="15.75" thickBot="1" x14ac:dyDescent="0.3">
      <c r="A34" s="25"/>
      <c r="B34" s="25"/>
      <c r="C34" s="25"/>
      <c r="D34" s="25"/>
      <c r="E34" s="25"/>
      <c r="F34" s="25"/>
      <c r="G34" s="25"/>
      <c r="H34" s="25"/>
      <c r="I34" s="2"/>
      <c r="J34" s="20" t="s">
        <v>6</v>
      </c>
      <c r="K34" s="54">
        <v>0.83699999999999997</v>
      </c>
      <c r="L34" s="17">
        <f t="shared" si="25"/>
        <v>0.11155378486055767</v>
      </c>
      <c r="M34" s="15">
        <f t="shared" si="24"/>
        <v>0.89999999999999991</v>
      </c>
      <c r="N34" s="55">
        <v>0.93</v>
      </c>
      <c r="O34" s="18">
        <f t="shared" si="26"/>
        <v>7.5144508670520249E-2</v>
      </c>
      <c r="P34" s="2"/>
      <c r="Q34" s="23"/>
      <c r="R34" s="23"/>
      <c r="S34" s="23"/>
      <c r="T34" s="23"/>
      <c r="U34" s="23"/>
      <c r="V34" s="23"/>
      <c r="W34" s="23"/>
      <c r="X34" s="23"/>
      <c r="Y34" s="23"/>
      <c r="Z34" s="24"/>
      <c r="AA34" s="24"/>
      <c r="AB34" s="24"/>
      <c r="AC34" s="24"/>
      <c r="AD34" s="24"/>
      <c r="AE34" s="24"/>
      <c r="AF34" s="24"/>
      <c r="AG34" s="24"/>
      <c r="AH34" s="24"/>
      <c r="AI34" s="24"/>
      <c r="AJ34" s="24"/>
      <c r="AK34" s="24"/>
      <c r="AL34" s="24"/>
      <c r="AM34" s="25"/>
      <c r="AN34" s="25"/>
      <c r="AO34" s="25"/>
      <c r="AP34" s="25"/>
      <c r="AQ34" s="25"/>
      <c r="AR34" s="25"/>
      <c r="AS34" s="25"/>
      <c r="AT34" s="25"/>
      <c r="AU34" s="25"/>
      <c r="AV34" s="25"/>
      <c r="AW34" s="25"/>
      <c r="AX34" s="25"/>
      <c r="AY34" s="25"/>
    </row>
    <row r="35" spans="1:51" ht="15.75" thickBot="1" x14ac:dyDescent="0.3">
      <c r="A35" s="25"/>
      <c r="B35" s="129" t="s">
        <v>23</v>
      </c>
      <c r="C35" s="130"/>
      <c r="D35" s="25"/>
      <c r="E35" s="25"/>
      <c r="F35" s="25"/>
      <c r="G35" s="25"/>
      <c r="H35" s="25"/>
      <c r="I35" s="2"/>
      <c r="J35" s="20" t="s">
        <v>7</v>
      </c>
      <c r="K35" s="54">
        <v>0.93</v>
      </c>
      <c r="L35" s="17">
        <f t="shared" si="25"/>
        <v>0.11111111111111116</v>
      </c>
      <c r="M35" s="15">
        <f t="shared" si="24"/>
        <v>0.93</v>
      </c>
      <c r="N35" s="55">
        <v>1</v>
      </c>
      <c r="O35" s="18">
        <f t="shared" si="26"/>
        <v>7.5268817204301008E-2</v>
      </c>
      <c r="P35" s="2"/>
      <c r="Q35" s="23"/>
      <c r="R35" s="129" t="s">
        <v>42</v>
      </c>
      <c r="S35" s="130"/>
      <c r="T35" s="23"/>
      <c r="U35" s="132" t="s">
        <v>40</v>
      </c>
      <c r="V35" s="134"/>
      <c r="W35" s="23"/>
      <c r="X35" s="23"/>
      <c r="Y35" s="23"/>
      <c r="Z35" s="24"/>
      <c r="AA35" s="24"/>
      <c r="AB35" s="24"/>
      <c r="AC35" s="24"/>
      <c r="AD35" s="24"/>
      <c r="AE35" s="24"/>
      <c r="AF35" s="24"/>
      <c r="AG35" s="24"/>
      <c r="AH35" s="24"/>
      <c r="AI35" s="24"/>
      <c r="AJ35" s="24"/>
      <c r="AK35" s="24"/>
      <c r="AL35" s="24"/>
      <c r="AM35" s="25"/>
      <c r="AN35" s="129" t="s">
        <v>80</v>
      </c>
      <c r="AO35" s="130"/>
      <c r="AP35" s="25"/>
      <c r="AQ35" s="25"/>
      <c r="AR35" s="25"/>
      <c r="AS35" s="25"/>
      <c r="AT35" s="25"/>
      <c r="AU35" s="7" t="s">
        <v>10</v>
      </c>
      <c r="AV35" s="9" t="s">
        <v>11</v>
      </c>
      <c r="AW35" s="25"/>
      <c r="AX35" s="25"/>
      <c r="AY35" s="25"/>
    </row>
    <row r="36" spans="1:51" x14ac:dyDescent="0.25">
      <c r="A36" s="25"/>
      <c r="B36" s="25"/>
      <c r="C36" s="25"/>
      <c r="D36" s="25"/>
      <c r="E36" s="25"/>
      <c r="F36" s="25"/>
      <c r="G36" s="25"/>
      <c r="H36" s="25"/>
      <c r="I36" s="2"/>
      <c r="J36" s="31" t="s">
        <v>9</v>
      </c>
      <c r="K36" s="54">
        <v>1.1499999999999999</v>
      </c>
      <c r="L36" s="17">
        <f>K36/K31-1</f>
        <v>0.89768976897689767</v>
      </c>
      <c r="M36" s="15">
        <f t="shared" si="24"/>
        <v>0.91999999999999993</v>
      </c>
      <c r="N36" s="55">
        <v>1.25</v>
      </c>
      <c r="O36" s="18">
        <f>N36/N31-1</f>
        <v>0.67112299465240643</v>
      </c>
      <c r="P36" s="2"/>
      <c r="Q36" s="23"/>
      <c r="R36" s="23"/>
      <c r="S36" s="23"/>
      <c r="T36" s="23"/>
      <c r="U36" s="23"/>
      <c r="V36" s="23"/>
      <c r="W36" s="23"/>
      <c r="X36" s="23"/>
      <c r="Y36" s="23"/>
      <c r="Z36" s="24"/>
      <c r="AA36" s="24"/>
      <c r="AB36" s="24"/>
      <c r="AC36" s="24"/>
      <c r="AD36" s="24"/>
      <c r="AE36" s="24"/>
      <c r="AF36" s="24"/>
      <c r="AG36" s="24"/>
      <c r="AH36" s="24"/>
      <c r="AI36" s="24"/>
      <c r="AJ36" s="24"/>
      <c r="AK36" s="24"/>
      <c r="AL36" s="24"/>
      <c r="AM36" s="25"/>
      <c r="AN36" s="25"/>
      <c r="AO36" s="25"/>
      <c r="AP36" s="25"/>
      <c r="AQ36" s="25"/>
      <c r="AR36" s="25"/>
      <c r="AS36" s="135" t="s">
        <v>26</v>
      </c>
      <c r="AT36" s="135"/>
      <c r="AU36" s="67">
        <v>-0.1</v>
      </c>
      <c r="AV36" s="66">
        <v>-0.1</v>
      </c>
      <c r="AW36" s="25"/>
      <c r="AX36" s="25"/>
      <c r="AY36" s="25"/>
    </row>
    <row r="37" spans="1:51" ht="15.75" thickBot="1" x14ac:dyDescent="0.3">
      <c r="A37" s="25"/>
      <c r="B37" s="25"/>
      <c r="C37" s="25"/>
      <c r="D37" s="25"/>
      <c r="E37" s="25"/>
      <c r="F37" s="25"/>
      <c r="G37" s="25"/>
      <c r="H37" s="25"/>
      <c r="I37" s="2"/>
      <c r="J37" s="33" t="s">
        <v>8</v>
      </c>
      <c r="K37" s="54">
        <v>1.4</v>
      </c>
      <c r="L37" s="17">
        <f t="shared" ref="L37" si="27">K37/K36-1</f>
        <v>0.21739130434782616</v>
      </c>
      <c r="M37" s="15">
        <f t="shared" si="24"/>
        <v>0.87499999999999989</v>
      </c>
      <c r="N37" s="55">
        <v>1.6</v>
      </c>
      <c r="O37" s="18">
        <f t="shared" ref="O37" si="28">N37/N36-1</f>
        <v>0.28000000000000003</v>
      </c>
      <c r="P37" s="2"/>
      <c r="Q37" s="23"/>
      <c r="R37" s="23"/>
      <c r="S37" s="23"/>
      <c r="T37" s="23"/>
      <c r="U37" s="23"/>
      <c r="V37" s="23"/>
      <c r="W37" s="23"/>
      <c r="X37" s="23"/>
      <c r="Y37" s="23"/>
      <c r="Z37" s="24"/>
      <c r="AA37" s="24"/>
      <c r="AB37" s="24"/>
      <c r="AC37" s="24"/>
      <c r="AD37" s="24"/>
      <c r="AE37" s="24"/>
      <c r="AF37" s="24"/>
      <c r="AG37" s="24"/>
      <c r="AH37" s="24"/>
      <c r="AI37" s="24"/>
      <c r="AJ37" s="24"/>
      <c r="AK37" s="24"/>
      <c r="AL37" s="24"/>
      <c r="AM37" s="25"/>
      <c r="AN37" s="25"/>
      <c r="AO37" s="25"/>
      <c r="AP37" s="25"/>
      <c r="AQ37" s="25"/>
      <c r="AR37" s="25"/>
      <c r="AS37" s="140" t="s">
        <v>9</v>
      </c>
      <c r="AT37" s="140"/>
      <c r="AU37" s="67">
        <v>0.06</v>
      </c>
      <c r="AV37" s="66">
        <v>0.06</v>
      </c>
      <c r="AW37" s="25"/>
      <c r="AX37" s="25"/>
      <c r="AY37" s="25"/>
    </row>
    <row r="38" spans="1:51" ht="15.75" thickBot="1" x14ac:dyDescent="0.3">
      <c r="A38" s="25"/>
      <c r="B38" s="25"/>
      <c r="C38" s="6" t="s">
        <v>21</v>
      </c>
      <c r="D38" s="126" t="s">
        <v>24</v>
      </c>
      <c r="E38" s="127"/>
      <c r="F38" s="126" t="s">
        <v>25</v>
      </c>
      <c r="G38" s="127"/>
      <c r="H38" s="25"/>
      <c r="I38" s="2"/>
      <c r="J38" s="2"/>
      <c r="K38" s="2"/>
      <c r="L38" s="2"/>
      <c r="M38" s="2"/>
      <c r="N38" s="2"/>
      <c r="O38" s="2"/>
      <c r="P38" s="2"/>
      <c r="Q38" s="23"/>
      <c r="R38" s="6" t="s">
        <v>1</v>
      </c>
      <c r="S38" s="126" t="s">
        <v>43</v>
      </c>
      <c r="T38" s="131"/>
      <c r="U38" s="127"/>
      <c r="V38" s="23"/>
      <c r="W38" s="23"/>
      <c r="X38" s="23"/>
      <c r="Y38" s="23"/>
      <c r="Z38" s="24"/>
      <c r="AA38" s="24"/>
      <c r="AB38" s="24"/>
      <c r="AC38" s="24"/>
      <c r="AD38" s="24"/>
      <c r="AE38" s="24"/>
      <c r="AF38" s="24"/>
      <c r="AG38" s="24"/>
      <c r="AH38" s="24"/>
      <c r="AI38" s="24"/>
      <c r="AJ38" s="24"/>
      <c r="AK38" s="24"/>
      <c r="AL38" s="24"/>
      <c r="AM38" s="25"/>
      <c r="AN38" s="6" t="s">
        <v>1</v>
      </c>
      <c r="AO38" s="126" t="s">
        <v>81</v>
      </c>
      <c r="AP38" s="131"/>
      <c r="AQ38" s="127"/>
      <c r="AR38" s="25"/>
      <c r="AS38" s="141" t="s">
        <v>8</v>
      </c>
      <c r="AT38" s="141"/>
      <c r="AU38" s="67">
        <v>0.08</v>
      </c>
      <c r="AV38" s="66">
        <v>0.08</v>
      </c>
      <c r="AW38" s="25"/>
      <c r="AX38" s="25"/>
      <c r="AY38" s="25"/>
    </row>
    <row r="39" spans="1:51" x14ac:dyDescent="0.25">
      <c r="A39" s="25"/>
      <c r="B39" s="25"/>
      <c r="C39" s="25"/>
      <c r="D39" s="25"/>
      <c r="E39" s="25"/>
      <c r="F39" s="25"/>
      <c r="G39" s="25"/>
      <c r="H39" s="25"/>
      <c r="I39" s="2"/>
      <c r="J39" s="2"/>
      <c r="K39" s="2"/>
      <c r="L39" s="2"/>
      <c r="M39" s="2"/>
      <c r="N39" s="2"/>
      <c r="O39" s="2"/>
      <c r="P39" s="2"/>
      <c r="Q39" s="23"/>
      <c r="R39" s="23"/>
      <c r="S39" s="23"/>
      <c r="T39" s="23"/>
      <c r="U39" s="23"/>
      <c r="V39" s="23"/>
      <c r="W39" s="23"/>
      <c r="X39" s="23"/>
      <c r="Y39" s="23"/>
      <c r="Z39" s="24"/>
      <c r="AA39" s="24"/>
      <c r="AB39" s="24"/>
      <c r="AC39" s="24"/>
      <c r="AD39" s="24"/>
      <c r="AE39" s="24"/>
      <c r="AF39" s="24"/>
      <c r="AG39" s="24"/>
      <c r="AH39" s="24"/>
      <c r="AI39" s="24"/>
      <c r="AJ39" s="24"/>
      <c r="AK39" s="24"/>
      <c r="AL39" s="24"/>
      <c r="AM39" s="25"/>
      <c r="AN39" s="25"/>
      <c r="AO39" s="25"/>
      <c r="AP39" s="25"/>
      <c r="AQ39" s="25"/>
      <c r="AR39" s="25"/>
      <c r="AS39" s="25"/>
      <c r="AT39" s="25"/>
      <c r="AU39" s="25"/>
      <c r="AV39" s="25"/>
      <c r="AW39" s="25"/>
      <c r="AX39" s="25"/>
      <c r="AY39" s="25"/>
    </row>
    <row r="40" spans="1:51" x14ac:dyDescent="0.25">
      <c r="A40" s="25"/>
      <c r="B40" s="25"/>
      <c r="C40" s="25"/>
      <c r="D40" s="26" t="s">
        <v>27</v>
      </c>
      <c r="E40" s="27" t="s">
        <v>28</v>
      </c>
      <c r="F40" s="28" t="s">
        <v>29</v>
      </c>
      <c r="G40" s="29" t="s">
        <v>30</v>
      </c>
      <c r="H40" s="25"/>
      <c r="I40" s="24"/>
      <c r="J40" s="24"/>
      <c r="K40" s="24"/>
      <c r="L40" s="24"/>
      <c r="M40" s="24"/>
      <c r="N40" s="24"/>
      <c r="O40" s="24"/>
      <c r="P40" s="24"/>
      <c r="Q40" s="23"/>
      <c r="R40" s="23"/>
      <c r="S40" s="27" t="s">
        <v>44</v>
      </c>
      <c r="T40" s="30" t="s">
        <v>45</v>
      </c>
      <c r="U40" s="23"/>
      <c r="V40" s="27" t="s">
        <v>53</v>
      </c>
      <c r="W40" s="23"/>
      <c r="X40" s="23"/>
      <c r="Y40" s="23"/>
      <c r="Z40" s="24"/>
      <c r="AA40" s="24"/>
      <c r="AB40" s="24"/>
      <c r="AC40" s="24"/>
      <c r="AD40" s="24"/>
      <c r="AE40" s="24"/>
      <c r="AF40" s="24"/>
      <c r="AG40" s="24"/>
      <c r="AH40" s="24"/>
      <c r="AI40" s="24"/>
      <c r="AJ40" s="24"/>
      <c r="AK40" s="24"/>
      <c r="AL40" s="24"/>
      <c r="AM40" s="25"/>
      <c r="AN40" s="25"/>
      <c r="AO40" s="25"/>
      <c r="AP40" s="25"/>
      <c r="AQ40" s="25"/>
      <c r="AR40" s="25"/>
      <c r="AS40" s="25"/>
      <c r="AT40" s="25"/>
      <c r="AU40" s="25"/>
      <c r="AV40" s="25"/>
      <c r="AW40" s="25"/>
      <c r="AX40" s="25"/>
      <c r="AY40" s="25"/>
    </row>
    <row r="41" spans="1:51" ht="15.75" thickBot="1" x14ac:dyDescent="0.3">
      <c r="A41" s="25"/>
      <c r="B41" s="135" t="s">
        <v>26</v>
      </c>
      <c r="C41" s="135"/>
      <c r="D41" s="58">
        <v>1300</v>
      </c>
      <c r="E41" s="59">
        <v>0.01</v>
      </c>
      <c r="F41" s="60">
        <v>1500</v>
      </c>
      <c r="G41" s="61">
        <v>1300</v>
      </c>
      <c r="H41" s="25"/>
      <c r="I41" s="24"/>
      <c r="J41" s="24"/>
      <c r="K41" s="24"/>
      <c r="L41" s="24"/>
      <c r="M41" s="24"/>
      <c r="N41" s="24"/>
      <c r="O41" s="24"/>
      <c r="P41" s="24"/>
      <c r="Q41" s="23"/>
      <c r="R41" s="20" t="s">
        <v>3</v>
      </c>
      <c r="S41" s="56">
        <v>364.15</v>
      </c>
      <c r="T41" s="56">
        <v>1658</v>
      </c>
      <c r="U41" s="39" t="s">
        <v>12</v>
      </c>
      <c r="V41" s="39">
        <f t="shared" ref="V41:V47" si="29">S41-273.15</f>
        <v>91</v>
      </c>
      <c r="W41" s="39" t="s">
        <v>46</v>
      </c>
      <c r="X41" s="23"/>
      <c r="Y41" s="23"/>
      <c r="Z41" s="24"/>
      <c r="AA41" s="24"/>
      <c r="AB41" s="24"/>
      <c r="AC41" s="24"/>
      <c r="AD41" s="24"/>
      <c r="AE41" s="24"/>
      <c r="AF41" s="24"/>
      <c r="AG41" s="24"/>
      <c r="AH41" s="24"/>
      <c r="AI41" s="24"/>
      <c r="AJ41" s="24"/>
      <c r="AK41" s="24"/>
      <c r="AL41" s="24"/>
      <c r="AM41" s="68"/>
      <c r="AN41" s="68"/>
      <c r="AO41" s="68"/>
      <c r="AP41" s="68"/>
      <c r="AQ41" s="68"/>
      <c r="AR41" s="69"/>
      <c r="AS41" s="69"/>
      <c r="AT41" s="69"/>
      <c r="AU41" s="69"/>
      <c r="AV41" s="69"/>
      <c r="AW41" s="69"/>
      <c r="AX41" s="69"/>
      <c r="AY41" s="69"/>
    </row>
    <row r="42" spans="1:51" ht="15.75" customHeight="1" thickBot="1" x14ac:dyDescent="0.3">
      <c r="A42" s="25"/>
      <c r="B42" s="140" t="s">
        <v>9</v>
      </c>
      <c r="C42" s="140"/>
      <c r="D42" s="58">
        <v>950</v>
      </c>
      <c r="E42" s="59">
        <v>5.0000000000000001E-3</v>
      </c>
      <c r="F42" s="60">
        <v>1450</v>
      </c>
      <c r="G42" s="61">
        <v>1600</v>
      </c>
      <c r="H42" s="25"/>
      <c r="I42" s="24"/>
      <c r="J42" s="129" t="s">
        <v>52</v>
      </c>
      <c r="K42" s="130"/>
      <c r="L42" s="24"/>
      <c r="M42" s="24"/>
      <c r="N42" s="139" t="s">
        <v>61</v>
      </c>
      <c r="O42" s="139"/>
      <c r="P42" s="24"/>
      <c r="Q42" s="23"/>
      <c r="R42" s="20" t="s">
        <v>4</v>
      </c>
      <c r="S42" s="56">
        <v>361.15</v>
      </c>
      <c r="T42" s="56">
        <v>1382</v>
      </c>
      <c r="U42" s="18">
        <f>-T41/T42+1</f>
        <v>-0.19971056439942103</v>
      </c>
      <c r="V42" s="39">
        <f t="shared" si="29"/>
        <v>88</v>
      </c>
      <c r="W42" s="32">
        <f>V42-V41</f>
        <v>-3</v>
      </c>
      <c r="X42" s="23"/>
      <c r="Y42" s="23"/>
      <c r="Z42" s="24"/>
      <c r="AA42" s="24"/>
      <c r="AB42" s="24"/>
      <c r="AC42" s="24"/>
      <c r="AD42" s="24"/>
      <c r="AE42" s="24"/>
      <c r="AF42" s="24"/>
      <c r="AG42" s="24"/>
      <c r="AH42" s="24"/>
      <c r="AI42" s="24"/>
      <c r="AJ42" s="24"/>
      <c r="AK42" s="24"/>
      <c r="AL42" s="24"/>
      <c r="AM42" s="68"/>
      <c r="AN42" s="68"/>
      <c r="AO42" s="68"/>
      <c r="AP42" s="68"/>
      <c r="AQ42" s="68"/>
      <c r="AR42" s="69"/>
      <c r="AS42" s="69"/>
      <c r="AT42" s="6" t="s">
        <v>1</v>
      </c>
      <c r="AU42" s="126" t="s">
        <v>83</v>
      </c>
      <c r="AV42" s="127"/>
      <c r="AW42" s="69"/>
      <c r="AX42" s="77" t="s">
        <v>40</v>
      </c>
      <c r="AY42" s="69"/>
    </row>
    <row r="43" spans="1:51" ht="15.75" thickBot="1" x14ac:dyDescent="0.3">
      <c r="A43" s="25"/>
      <c r="B43" s="141" t="s">
        <v>8</v>
      </c>
      <c r="C43" s="141"/>
      <c r="D43" s="58">
        <v>800</v>
      </c>
      <c r="E43" s="59">
        <v>4.0000000000000001E-3</v>
      </c>
      <c r="F43" s="60">
        <v>1100</v>
      </c>
      <c r="G43" s="61">
        <v>1900</v>
      </c>
      <c r="H43" s="25"/>
      <c r="I43" s="24"/>
      <c r="J43" s="24"/>
      <c r="K43" s="24"/>
      <c r="L43" s="24"/>
      <c r="M43" s="24"/>
      <c r="N43" s="24"/>
      <c r="O43" s="24"/>
      <c r="P43" s="24"/>
      <c r="Q43" s="23"/>
      <c r="R43" s="20" t="s">
        <v>5</v>
      </c>
      <c r="S43" s="56">
        <v>358.15</v>
      </c>
      <c r="T43" s="56">
        <v>1152</v>
      </c>
      <c r="U43" s="18">
        <f t="shared" ref="U43:U45" si="30">-T42/T43+1</f>
        <v>-0.19965277777777768</v>
      </c>
      <c r="V43" s="39">
        <f t="shared" si="29"/>
        <v>85</v>
      </c>
      <c r="W43" s="32">
        <f t="shared" ref="W43:W45" si="31">V43-V42</f>
        <v>-3</v>
      </c>
      <c r="X43" s="23"/>
      <c r="Y43" s="23"/>
      <c r="Z43" s="24"/>
      <c r="AA43" s="24"/>
      <c r="AB43" s="24"/>
      <c r="AC43" s="24"/>
      <c r="AD43" s="24"/>
      <c r="AE43" s="24"/>
      <c r="AF43" s="24"/>
      <c r="AG43" s="24"/>
      <c r="AH43" s="24"/>
      <c r="AI43" s="24"/>
      <c r="AJ43" s="24"/>
      <c r="AK43" s="24"/>
      <c r="AL43" s="24"/>
      <c r="AM43" s="68"/>
      <c r="AN43" s="6" t="s">
        <v>1</v>
      </c>
      <c r="AO43" s="126" t="s">
        <v>82</v>
      </c>
      <c r="AP43" s="127"/>
      <c r="AQ43" s="68"/>
      <c r="AR43" s="69"/>
      <c r="AS43" s="69"/>
      <c r="AT43" s="69"/>
      <c r="AU43" s="69"/>
      <c r="AV43" s="69"/>
      <c r="AW43" s="69"/>
      <c r="AX43" s="69"/>
      <c r="AY43" s="69"/>
    </row>
    <row r="44" spans="1:51" x14ac:dyDescent="0.25">
      <c r="A44" s="25"/>
      <c r="B44" s="25"/>
      <c r="C44" s="25"/>
      <c r="D44" s="25"/>
      <c r="E44" s="25"/>
      <c r="F44" s="25"/>
      <c r="G44" s="25"/>
      <c r="H44" s="25"/>
      <c r="I44" s="24"/>
      <c r="J44" s="24"/>
      <c r="K44" s="24"/>
      <c r="L44" s="24"/>
      <c r="M44" s="24"/>
      <c r="N44" s="24"/>
      <c r="O44" s="24"/>
      <c r="P44" s="24"/>
      <c r="Q44" s="23"/>
      <c r="R44" s="20" t="s">
        <v>6</v>
      </c>
      <c r="S44" s="56">
        <v>355.15</v>
      </c>
      <c r="T44" s="56">
        <v>960</v>
      </c>
      <c r="U44" s="18">
        <f t="shared" si="30"/>
        <v>-0.19999999999999996</v>
      </c>
      <c r="V44" s="39">
        <f t="shared" si="29"/>
        <v>82</v>
      </c>
      <c r="W44" s="32">
        <f t="shared" si="31"/>
        <v>-3</v>
      </c>
      <c r="X44" s="23"/>
      <c r="Y44" s="23"/>
      <c r="Z44" s="24"/>
      <c r="AA44" s="24"/>
      <c r="AB44" s="24"/>
      <c r="AC44" s="24"/>
      <c r="AD44" s="24"/>
      <c r="AE44" s="24"/>
      <c r="AF44" s="24"/>
      <c r="AG44" s="24"/>
      <c r="AH44" s="24"/>
      <c r="AI44" s="24"/>
      <c r="AJ44" s="24"/>
      <c r="AK44" s="24"/>
      <c r="AL44" s="24"/>
      <c r="AM44" s="68"/>
      <c r="AN44" s="68"/>
      <c r="AO44" s="68"/>
      <c r="AP44" s="68"/>
      <c r="AQ44" s="68"/>
      <c r="AR44" s="69"/>
      <c r="AS44" s="69"/>
      <c r="AT44" s="69"/>
      <c r="AU44" s="69"/>
      <c r="AV44" s="69"/>
      <c r="AW44" s="69"/>
      <c r="AX44" s="69"/>
      <c r="AY44" s="69"/>
    </row>
    <row r="45" spans="1:51" x14ac:dyDescent="0.25">
      <c r="A45" s="25"/>
      <c r="B45" s="25"/>
      <c r="C45" s="25"/>
      <c r="D45" s="25"/>
      <c r="E45" s="25"/>
      <c r="F45" s="25"/>
      <c r="G45" s="25"/>
      <c r="H45" s="25"/>
      <c r="I45" s="24"/>
      <c r="J45" s="34" t="s">
        <v>58</v>
      </c>
      <c r="K45" s="20" t="s">
        <v>59</v>
      </c>
      <c r="L45" s="24"/>
      <c r="M45" s="24"/>
      <c r="N45" s="24"/>
      <c r="O45" s="8" t="s">
        <v>13</v>
      </c>
      <c r="P45" s="24"/>
      <c r="Q45" s="23"/>
      <c r="R45" s="20" t="s">
        <v>7</v>
      </c>
      <c r="S45" s="56">
        <v>351.15</v>
      </c>
      <c r="T45" s="56">
        <v>800</v>
      </c>
      <c r="U45" s="18">
        <f t="shared" si="30"/>
        <v>-0.19999999999999996</v>
      </c>
      <c r="V45" s="39">
        <f t="shared" si="29"/>
        <v>78</v>
      </c>
      <c r="W45" s="32">
        <f t="shared" si="31"/>
        <v>-4</v>
      </c>
      <c r="X45" s="23"/>
      <c r="Y45" s="23"/>
      <c r="Z45" s="24"/>
      <c r="AA45" s="24"/>
      <c r="AB45" s="24"/>
      <c r="AC45" s="24"/>
      <c r="AD45" s="24"/>
      <c r="AE45" s="24"/>
      <c r="AF45" s="24"/>
      <c r="AG45" s="24"/>
      <c r="AH45" s="24"/>
      <c r="AI45" s="24"/>
      <c r="AJ45" s="24"/>
      <c r="AK45" s="24"/>
      <c r="AL45" s="24"/>
      <c r="AM45" s="68"/>
      <c r="AN45" s="68"/>
      <c r="AO45" s="68"/>
      <c r="AP45" s="68"/>
      <c r="AQ45" s="68"/>
      <c r="AR45" s="69"/>
      <c r="AS45" s="132" t="s">
        <v>26</v>
      </c>
      <c r="AT45" s="134"/>
      <c r="AU45" s="55">
        <v>0.1</v>
      </c>
      <c r="AV45" s="59">
        <v>0.1</v>
      </c>
      <c r="AW45" s="70">
        <v>8.2000000000000003E-2</v>
      </c>
      <c r="AX45" s="72">
        <v>5.3999999999999999E-2</v>
      </c>
      <c r="AY45" s="69"/>
    </row>
    <row r="46" spans="1:51" x14ac:dyDescent="0.25">
      <c r="A46" s="25"/>
      <c r="B46" s="139" t="s">
        <v>31</v>
      </c>
      <c r="C46" s="139"/>
      <c r="D46" s="25"/>
      <c r="E46" s="25"/>
      <c r="F46" s="25"/>
      <c r="G46" s="25"/>
      <c r="H46" s="25"/>
      <c r="I46" s="24"/>
      <c r="J46" s="20" t="s">
        <v>3</v>
      </c>
      <c r="K46" s="35">
        <f t="shared" ref="K46:K52" si="32">IFERROR(AVERAGE(C61,C71),0)</f>
        <v>1.9948702860538375E-10</v>
      </c>
      <c r="L46" s="39" t="s">
        <v>12</v>
      </c>
      <c r="M46" s="24"/>
      <c r="N46" s="20" t="s">
        <v>3</v>
      </c>
      <c r="O46" s="36">
        <f t="shared" ref="O46:O52" si="33">IFERROR(C71/C61,0)</f>
        <v>1.4178461538464537</v>
      </c>
      <c r="P46" s="24"/>
      <c r="Q46" s="23"/>
      <c r="R46" s="31" t="s">
        <v>9</v>
      </c>
      <c r="S46" s="56">
        <v>341.15</v>
      </c>
      <c r="T46" s="56">
        <v>1654</v>
      </c>
      <c r="U46" s="18">
        <f>-T41/T46+1</f>
        <v>-2.4183796856105388E-3</v>
      </c>
      <c r="V46" s="39">
        <f t="shared" si="29"/>
        <v>68</v>
      </c>
      <c r="W46" s="32">
        <f>V46-V41</f>
        <v>-23</v>
      </c>
      <c r="X46" s="23"/>
      <c r="Y46" s="23"/>
      <c r="Z46" s="24"/>
      <c r="AA46" s="24"/>
      <c r="AB46" s="24"/>
      <c r="AC46" s="24"/>
      <c r="AD46" s="24"/>
      <c r="AE46" s="24"/>
      <c r="AF46" s="24"/>
      <c r="AG46" s="24"/>
      <c r="AH46" s="24"/>
      <c r="AI46" s="24"/>
      <c r="AJ46" s="24"/>
      <c r="AK46" s="24"/>
      <c r="AL46" s="24"/>
      <c r="AM46" s="68"/>
      <c r="AN46" s="68"/>
      <c r="AO46" s="27" t="s">
        <v>44</v>
      </c>
      <c r="AP46" s="27" t="s">
        <v>53</v>
      </c>
      <c r="AQ46" s="68"/>
      <c r="AR46" s="69"/>
      <c r="AS46" s="143" t="s">
        <v>9</v>
      </c>
      <c r="AT46" s="144"/>
      <c r="AU46" s="55">
        <v>0</v>
      </c>
      <c r="AV46" s="59">
        <v>0</v>
      </c>
      <c r="AW46" s="70">
        <v>0</v>
      </c>
      <c r="AX46" s="72">
        <v>0</v>
      </c>
      <c r="AY46" s="69"/>
    </row>
    <row r="47" spans="1:51" x14ac:dyDescent="0.25">
      <c r="A47" s="25"/>
      <c r="B47" s="25"/>
      <c r="C47" s="25"/>
      <c r="D47" s="25"/>
      <c r="E47" s="25"/>
      <c r="F47" s="25"/>
      <c r="G47" s="25"/>
      <c r="H47" s="25"/>
      <c r="I47" s="24"/>
      <c r="J47" s="20" t="s">
        <v>4</v>
      </c>
      <c r="K47" s="35">
        <f t="shared" si="32"/>
        <v>3.2502829277684593E-10</v>
      </c>
      <c r="L47" s="37">
        <f>IFERROR(K47/K46,0)</f>
        <v>1.6293204377704289</v>
      </c>
      <c r="M47" s="24"/>
      <c r="N47" s="20" t="s">
        <v>4</v>
      </c>
      <c r="O47" s="36">
        <f t="shared" si="33"/>
        <v>1.4621538461541519</v>
      </c>
      <c r="P47" s="24"/>
      <c r="Q47" s="23"/>
      <c r="R47" s="33" t="s">
        <v>8</v>
      </c>
      <c r="S47" s="56">
        <v>338.15</v>
      </c>
      <c r="T47" s="56">
        <v>1545</v>
      </c>
      <c r="U47" s="18">
        <f>-T46/T47+1</f>
        <v>-7.0550161812297674E-2</v>
      </c>
      <c r="V47" s="39">
        <f t="shared" si="29"/>
        <v>65</v>
      </c>
      <c r="W47" s="32">
        <f>V47-V46</f>
        <v>-3</v>
      </c>
      <c r="X47" s="23"/>
      <c r="Y47" s="23"/>
      <c r="Z47" s="24"/>
      <c r="AA47" s="24"/>
      <c r="AB47" s="24"/>
      <c r="AC47" s="24"/>
      <c r="AD47" s="24"/>
      <c r="AE47" s="24"/>
      <c r="AF47" s="24"/>
      <c r="AG47" s="24"/>
      <c r="AH47" s="24"/>
      <c r="AI47" s="24"/>
      <c r="AJ47" s="24"/>
      <c r="AK47" s="24"/>
      <c r="AL47" s="24"/>
      <c r="AM47" s="68"/>
      <c r="AN47" s="20" t="s">
        <v>3</v>
      </c>
      <c r="AO47" s="56">
        <v>247.15</v>
      </c>
      <c r="AP47" s="39">
        <f>AO47-273.15</f>
        <v>-25.999999999999972</v>
      </c>
      <c r="AQ47" s="68"/>
      <c r="AR47" s="69"/>
      <c r="AS47" s="136" t="s">
        <v>8</v>
      </c>
      <c r="AT47" s="137"/>
      <c r="AU47" s="55">
        <v>0</v>
      </c>
      <c r="AV47" s="59">
        <v>0</v>
      </c>
      <c r="AW47" s="70">
        <v>0</v>
      </c>
      <c r="AX47" s="72">
        <v>0</v>
      </c>
      <c r="AY47" s="69"/>
    </row>
    <row r="48" spans="1:51" x14ac:dyDescent="0.25">
      <c r="A48" s="25"/>
      <c r="B48" s="25"/>
      <c r="C48" s="25"/>
      <c r="D48" s="38" t="s">
        <v>27</v>
      </c>
      <c r="E48" s="38" t="s">
        <v>29</v>
      </c>
      <c r="F48" s="38" t="s">
        <v>30</v>
      </c>
      <c r="G48" s="25"/>
      <c r="H48" s="25"/>
      <c r="I48" s="24"/>
      <c r="J48" s="20" t="s">
        <v>5</v>
      </c>
      <c r="K48" s="35">
        <f t="shared" si="32"/>
        <v>5.2969619600653606E-10</v>
      </c>
      <c r="L48" s="37">
        <f t="shared" ref="L48:L52" si="34">IFERROR(K48/K47,0)</f>
        <v>1.6296925768557895</v>
      </c>
      <c r="M48" s="24"/>
      <c r="N48" s="20" t="s">
        <v>5</v>
      </c>
      <c r="O48" s="36">
        <f t="shared" si="33"/>
        <v>1.5078461538464767</v>
      </c>
      <c r="P48" s="24"/>
      <c r="Q48" s="23"/>
      <c r="R48" s="23"/>
      <c r="S48" s="23"/>
      <c r="T48" s="23"/>
      <c r="U48" s="23"/>
      <c r="V48" s="23"/>
      <c r="W48" s="23"/>
      <c r="X48" s="23"/>
      <c r="Y48" s="23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4"/>
      <c r="AM48" s="68"/>
      <c r="AN48" s="20" t="s">
        <v>4</v>
      </c>
      <c r="AO48" s="56">
        <v>248.15</v>
      </c>
      <c r="AP48" s="39">
        <f t="shared" ref="AP48:AP53" si="35">AO48-273.15</f>
        <v>-24.999999999999972</v>
      </c>
      <c r="AQ48" s="68"/>
      <c r="AR48" s="69"/>
      <c r="AS48" s="69"/>
      <c r="AT48" s="69"/>
      <c r="AU48" s="69"/>
      <c r="AV48" s="69"/>
      <c r="AW48" s="69"/>
      <c r="AX48" s="69"/>
      <c r="AY48" s="69"/>
    </row>
    <row r="49" spans="1:51" x14ac:dyDescent="0.25">
      <c r="A49" s="25"/>
      <c r="B49" s="135" t="s">
        <v>26</v>
      </c>
      <c r="C49" s="135"/>
      <c r="D49" s="89">
        <f>D41</f>
        <v>1300</v>
      </c>
      <c r="E49" s="89">
        <f>D41+F41</f>
        <v>2800</v>
      </c>
      <c r="F49" s="89">
        <f>D41+F41+G41</f>
        <v>4100</v>
      </c>
      <c r="G49" s="25"/>
      <c r="H49" s="25"/>
      <c r="I49" s="24"/>
      <c r="J49" s="20" t="s">
        <v>6</v>
      </c>
      <c r="K49" s="35">
        <f t="shared" si="32"/>
        <v>8.6343794409036811E-10</v>
      </c>
      <c r="L49" s="37">
        <f t="shared" si="34"/>
        <v>1.6300625728482934</v>
      </c>
      <c r="M49" s="24"/>
      <c r="N49" s="20" t="s">
        <v>6</v>
      </c>
      <c r="O49" s="36">
        <f t="shared" si="33"/>
        <v>1.5549663461541685</v>
      </c>
      <c r="P49" s="24"/>
      <c r="Q49" s="23"/>
      <c r="R49" s="142" t="s">
        <v>77</v>
      </c>
      <c r="S49" s="142"/>
      <c r="T49" s="142"/>
      <c r="U49" s="23"/>
      <c r="V49" s="23"/>
      <c r="W49" s="23"/>
      <c r="X49" s="23"/>
      <c r="Y49" s="23"/>
      <c r="Z49" s="24"/>
      <c r="AA49" s="24"/>
      <c r="AB49" s="24"/>
      <c r="AC49" s="24"/>
      <c r="AD49" s="24"/>
      <c r="AE49" s="24"/>
      <c r="AF49" s="24"/>
      <c r="AG49" s="24"/>
      <c r="AH49" s="24"/>
      <c r="AI49" s="24"/>
      <c r="AJ49" s="24"/>
      <c r="AK49" s="24"/>
      <c r="AL49" s="24"/>
      <c r="AM49" s="68"/>
      <c r="AN49" s="20" t="s">
        <v>5</v>
      </c>
      <c r="AO49" s="56">
        <v>249.15</v>
      </c>
      <c r="AP49" s="39">
        <f t="shared" si="35"/>
        <v>-23.999999999999972</v>
      </c>
      <c r="AQ49" s="68"/>
      <c r="AR49" s="69"/>
      <c r="AS49" s="69"/>
      <c r="AT49" s="69"/>
      <c r="AU49" s="69"/>
      <c r="AV49" s="69"/>
      <c r="AW49" s="69"/>
      <c r="AX49" s="69"/>
      <c r="AY49" s="69"/>
    </row>
    <row r="50" spans="1:51" ht="15.75" thickBot="1" x14ac:dyDescent="0.3">
      <c r="A50" s="25"/>
      <c r="B50" s="140" t="s">
        <v>9</v>
      </c>
      <c r="C50" s="140"/>
      <c r="D50" s="89">
        <f>D42</f>
        <v>950</v>
      </c>
      <c r="E50" s="89">
        <f t="shared" ref="E50:E51" si="36">D42+F42</f>
        <v>2400</v>
      </c>
      <c r="F50" s="89">
        <f t="shared" ref="F50:F51" si="37">D42+F42+G42</f>
        <v>4000</v>
      </c>
      <c r="G50" s="25"/>
      <c r="H50" s="25"/>
      <c r="I50" s="24"/>
      <c r="J50" s="20" t="s">
        <v>7</v>
      </c>
      <c r="K50" s="35">
        <f t="shared" si="32"/>
        <v>1.4077753608364408E-9</v>
      </c>
      <c r="L50" s="37">
        <f t="shared" si="34"/>
        <v>1.6304302706079614</v>
      </c>
      <c r="M50" s="24"/>
      <c r="N50" s="20" t="s">
        <v>7</v>
      </c>
      <c r="O50" s="36">
        <f t="shared" si="33"/>
        <v>1.6035590444714889</v>
      </c>
      <c r="P50" s="24"/>
      <c r="Q50" s="23"/>
      <c r="R50" s="27" t="s">
        <v>44</v>
      </c>
      <c r="S50" s="30" t="s">
        <v>45</v>
      </c>
      <c r="T50" s="27" t="s">
        <v>53</v>
      </c>
      <c r="U50" s="20" t="s">
        <v>78</v>
      </c>
      <c r="V50" s="20" t="s">
        <v>79</v>
      </c>
      <c r="W50" s="135" t="s">
        <v>88</v>
      </c>
      <c r="X50" s="135"/>
      <c r="Y50" s="23"/>
      <c r="Z50" s="24"/>
      <c r="AA50" s="24"/>
      <c r="AB50" s="24"/>
      <c r="AC50" s="24"/>
      <c r="AD50" s="24"/>
      <c r="AE50" s="24"/>
      <c r="AF50" s="24"/>
      <c r="AG50" s="24"/>
      <c r="AH50" s="24"/>
      <c r="AI50" s="24"/>
      <c r="AJ50" s="24"/>
      <c r="AK50" s="24"/>
      <c r="AL50" s="24"/>
      <c r="AM50" s="68"/>
      <c r="AN50" s="20" t="s">
        <v>6</v>
      </c>
      <c r="AO50" s="56">
        <v>250.15</v>
      </c>
      <c r="AP50" s="39">
        <f t="shared" si="35"/>
        <v>-22.999999999999972</v>
      </c>
      <c r="AQ50" s="68"/>
      <c r="AR50" s="25"/>
      <c r="AS50" s="25"/>
      <c r="AT50" s="25"/>
      <c r="AU50" s="25"/>
      <c r="AV50" s="25"/>
      <c r="AW50" s="25"/>
      <c r="AX50" s="25"/>
      <c r="AY50" s="25"/>
    </row>
    <row r="51" spans="1:51" ht="15.75" thickBot="1" x14ac:dyDescent="0.3">
      <c r="A51" s="25"/>
      <c r="B51" s="141" t="s">
        <v>8</v>
      </c>
      <c r="C51" s="141"/>
      <c r="D51" s="89">
        <f>D43</f>
        <v>800</v>
      </c>
      <c r="E51" s="89">
        <f t="shared" si="36"/>
        <v>1900</v>
      </c>
      <c r="F51" s="89">
        <f t="shared" si="37"/>
        <v>3800</v>
      </c>
      <c r="G51" s="25"/>
      <c r="H51" s="25"/>
      <c r="I51" s="24"/>
      <c r="J51" s="31" t="s">
        <v>9</v>
      </c>
      <c r="K51" s="35">
        <f t="shared" si="32"/>
        <v>1.4695661372293828E-10</v>
      </c>
      <c r="L51" s="37">
        <f>IFERROR(K50/K51,0)</f>
        <v>9.5795304829938583</v>
      </c>
      <c r="M51" s="24"/>
      <c r="N51" s="31" t="s">
        <v>9</v>
      </c>
      <c r="O51" s="36">
        <f t="shared" si="33"/>
        <v>1.3748811188800343</v>
      </c>
      <c r="P51" s="24"/>
      <c r="Q51" s="23"/>
      <c r="R51" s="56">
        <v>358.15</v>
      </c>
      <c r="S51" s="56">
        <v>1152</v>
      </c>
      <c r="T51" s="40">
        <f>R51-273.15</f>
        <v>85</v>
      </c>
      <c r="U51" s="56">
        <v>110</v>
      </c>
      <c r="V51" s="20" t="str">
        <f>IFERROR(TEXT(S51*16/(IF(U51-T51&gt;0,U51-T51,0))/60,0)&amp;" min","Infinito")</f>
        <v>12 min</v>
      </c>
      <c r="W51" s="135" t="str">
        <f>IFERROR(TEXT(S51*32/(IF(U51-T51&gt;0,U51-T51,0))/60,0)&amp;" min","Infinito")</f>
        <v>25 min</v>
      </c>
      <c r="X51" s="135"/>
      <c r="Y51" s="23"/>
      <c r="Z51" s="24"/>
      <c r="AA51" s="24"/>
      <c r="AB51" s="24"/>
      <c r="AC51" s="24"/>
      <c r="AD51" s="24"/>
      <c r="AE51" s="24"/>
      <c r="AF51" s="24"/>
      <c r="AG51" s="24"/>
      <c r="AH51" s="24"/>
      <c r="AI51" s="24"/>
      <c r="AJ51" s="24"/>
      <c r="AK51" s="24"/>
      <c r="AL51" s="24"/>
      <c r="AM51" s="68"/>
      <c r="AN51" s="20" t="s">
        <v>7</v>
      </c>
      <c r="AO51" s="56">
        <v>251.15</v>
      </c>
      <c r="AP51" s="39">
        <f t="shared" si="35"/>
        <v>-21.999999999999972</v>
      </c>
      <c r="AQ51" s="68"/>
      <c r="AR51" s="25"/>
      <c r="AS51" s="25"/>
      <c r="AT51" s="6" t="s">
        <v>1</v>
      </c>
      <c r="AU51" s="126" t="s">
        <v>84</v>
      </c>
      <c r="AV51" s="127"/>
      <c r="AW51" s="25"/>
      <c r="AX51" s="77" t="s">
        <v>40</v>
      </c>
      <c r="AY51" s="25"/>
    </row>
    <row r="52" spans="1:51" x14ac:dyDescent="0.25">
      <c r="A52" s="25"/>
      <c r="B52" s="25"/>
      <c r="C52" s="25"/>
      <c r="D52" s="25"/>
      <c r="E52" s="25"/>
      <c r="F52" s="25"/>
      <c r="G52" s="25"/>
      <c r="H52" s="25"/>
      <c r="I52" s="24"/>
      <c r="J52" s="33" t="s">
        <v>8</v>
      </c>
      <c r="K52" s="35">
        <f t="shared" si="32"/>
        <v>2.393844343264605E-10</v>
      </c>
      <c r="L52" s="37">
        <f t="shared" si="34"/>
        <v>1.6289463145753968</v>
      </c>
      <c r="M52" s="24"/>
      <c r="N52" s="33" t="s">
        <v>8</v>
      </c>
      <c r="O52" s="36">
        <f t="shared" si="33"/>
        <v>1.417846153846454</v>
      </c>
      <c r="P52" s="24"/>
      <c r="Q52" s="23"/>
      <c r="R52" s="23"/>
      <c r="S52" s="23"/>
      <c r="T52" s="23"/>
      <c r="U52" s="23"/>
      <c r="V52" s="23"/>
      <c r="W52" s="23"/>
      <c r="X52" s="23"/>
      <c r="Y52" s="23"/>
      <c r="Z52" s="24"/>
      <c r="AA52" s="24"/>
      <c r="AB52" s="24"/>
      <c r="AC52" s="24"/>
      <c r="AD52" s="24"/>
      <c r="AE52" s="24"/>
      <c r="AF52" s="24"/>
      <c r="AG52" s="24"/>
      <c r="AH52" s="24"/>
      <c r="AI52" s="24"/>
      <c r="AJ52" s="24"/>
      <c r="AK52" s="24"/>
      <c r="AL52" s="24"/>
      <c r="AM52" s="68"/>
      <c r="AN52" s="31" t="s">
        <v>9</v>
      </c>
      <c r="AO52" s="56">
        <v>243.15</v>
      </c>
      <c r="AP52" s="39">
        <f t="shared" si="35"/>
        <v>-29.999999999999972</v>
      </c>
      <c r="AQ52" s="68"/>
      <c r="AR52" s="25"/>
      <c r="AS52" s="25"/>
      <c r="AT52" s="25"/>
      <c r="AU52" s="25"/>
      <c r="AV52" s="25"/>
      <c r="AW52" s="25"/>
      <c r="AX52" s="25"/>
      <c r="AY52" s="25"/>
    </row>
    <row r="53" spans="1:51" x14ac:dyDescent="0.25">
      <c r="A53" s="25"/>
      <c r="B53" s="25"/>
      <c r="C53" s="25"/>
      <c r="D53" s="25"/>
      <c r="E53" s="25"/>
      <c r="F53" s="25"/>
      <c r="G53" s="25"/>
      <c r="H53" s="25"/>
      <c r="I53" s="24"/>
      <c r="J53" s="24"/>
      <c r="K53" s="24"/>
      <c r="L53" s="24"/>
      <c r="M53" s="24"/>
      <c r="N53" s="24"/>
      <c r="O53" s="24"/>
      <c r="P53" s="24"/>
      <c r="Q53" s="23"/>
      <c r="R53" s="23"/>
      <c r="S53" s="23"/>
      <c r="T53" s="23"/>
      <c r="U53" s="23"/>
      <c r="V53" s="23"/>
      <c r="W53" s="23"/>
      <c r="X53" s="23"/>
      <c r="Y53" s="23"/>
      <c r="Z53" s="24"/>
      <c r="AA53" s="24"/>
      <c r="AB53" s="24"/>
      <c r="AC53" s="24"/>
      <c r="AD53" s="24"/>
      <c r="AE53" s="24"/>
      <c r="AF53" s="24"/>
      <c r="AG53" s="24"/>
      <c r="AH53" s="24"/>
      <c r="AI53" s="24"/>
      <c r="AJ53" s="24"/>
      <c r="AK53" s="24"/>
      <c r="AL53" s="24"/>
      <c r="AM53" s="68"/>
      <c r="AN53" s="33" t="s">
        <v>8</v>
      </c>
      <c r="AO53" s="56">
        <v>237.15</v>
      </c>
      <c r="AP53" s="39">
        <f t="shared" si="35"/>
        <v>-35.999999999999972</v>
      </c>
      <c r="AQ53" s="68"/>
      <c r="AR53" s="25"/>
      <c r="AS53" s="25"/>
      <c r="AT53" s="25"/>
      <c r="AU53" s="25"/>
      <c r="AV53" s="25"/>
      <c r="AW53" s="25"/>
      <c r="AX53" s="25"/>
      <c r="AY53" s="25"/>
    </row>
    <row r="54" spans="1:51" x14ac:dyDescent="0.25">
      <c r="A54" s="24"/>
      <c r="B54" s="24"/>
      <c r="C54" s="24"/>
      <c r="D54" s="24"/>
      <c r="E54" s="24"/>
      <c r="F54" s="24"/>
      <c r="G54" s="24"/>
      <c r="H54" s="24"/>
      <c r="I54" s="24"/>
      <c r="J54" s="24"/>
      <c r="K54" s="24"/>
      <c r="L54" s="24"/>
      <c r="M54" s="24"/>
      <c r="N54" s="24"/>
      <c r="O54" s="24"/>
      <c r="P54" s="24"/>
      <c r="Q54" s="24"/>
      <c r="R54" s="24"/>
      <c r="S54" s="24"/>
      <c r="T54" s="24"/>
      <c r="U54" s="24"/>
      <c r="V54" s="24"/>
      <c r="W54" s="24"/>
      <c r="X54" s="24"/>
      <c r="Y54" s="24"/>
      <c r="Z54" s="24"/>
      <c r="AA54" s="24"/>
      <c r="AB54" s="24"/>
      <c r="AC54" s="24"/>
      <c r="AD54" s="24"/>
      <c r="AE54" s="24"/>
      <c r="AF54" s="24"/>
      <c r="AG54" s="24"/>
      <c r="AH54" s="24"/>
      <c r="AI54" s="24"/>
      <c r="AJ54" s="24"/>
      <c r="AK54" s="24"/>
      <c r="AL54" s="24"/>
      <c r="AM54" s="68"/>
      <c r="AN54" s="68"/>
      <c r="AO54" s="68"/>
      <c r="AP54" s="68"/>
      <c r="AQ54" s="68"/>
      <c r="AR54" s="25"/>
      <c r="AS54" s="132" t="s">
        <v>26</v>
      </c>
      <c r="AT54" s="134"/>
      <c r="AU54" s="55">
        <v>0</v>
      </c>
      <c r="AV54" s="59">
        <v>0</v>
      </c>
      <c r="AW54" s="70">
        <v>-7.0000000000000001E-3</v>
      </c>
      <c r="AX54" s="72">
        <v>-0.03</v>
      </c>
      <c r="AY54" s="25"/>
    </row>
    <row r="55" spans="1:51" ht="15.75" thickBot="1" x14ac:dyDescent="0.3">
      <c r="A55" s="24"/>
      <c r="B55" s="24"/>
      <c r="C55" s="24"/>
      <c r="D55" s="24"/>
      <c r="E55" s="24"/>
      <c r="F55" s="24"/>
      <c r="G55" s="24"/>
      <c r="H55" s="24"/>
      <c r="I55" s="24"/>
      <c r="J55" s="24"/>
      <c r="K55" s="24"/>
      <c r="L55" s="24"/>
      <c r="M55" s="24"/>
      <c r="N55" s="24"/>
      <c r="O55" s="24"/>
      <c r="P55" s="24"/>
      <c r="Q55" s="24"/>
      <c r="R55" s="24"/>
      <c r="S55" s="24"/>
      <c r="T55" s="24"/>
      <c r="U55" s="24"/>
      <c r="V55" s="24"/>
      <c r="W55" s="24"/>
      <c r="X55" s="24"/>
      <c r="Y55" s="24"/>
      <c r="Z55" s="24"/>
      <c r="AA55" s="24"/>
      <c r="AB55" s="24"/>
      <c r="AC55" s="24"/>
      <c r="AD55" s="24"/>
      <c r="AE55" s="24"/>
      <c r="AF55" s="24"/>
      <c r="AG55" s="24"/>
      <c r="AH55" s="24"/>
      <c r="AI55" s="24"/>
      <c r="AJ55" s="24"/>
      <c r="AK55" s="24"/>
      <c r="AL55" s="24"/>
      <c r="AM55" s="68"/>
      <c r="AN55" s="68"/>
      <c r="AO55" s="132" t="s">
        <v>40</v>
      </c>
      <c r="AP55" s="134"/>
      <c r="AQ55" s="68"/>
      <c r="AR55" s="25"/>
      <c r="AS55" s="143" t="s">
        <v>9</v>
      </c>
      <c r="AT55" s="144"/>
      <c r="AU55" s="55">
        <v>0</v>
      </c>
      <c r="AV55" s="59">
        <v>0</v>
      </c>
      <c r="AW55" s="70">
        <v>0</v>
      </c>
      <c r="AX55" s="72">
        <v>0</v>
      </c>
      <c r="AY55" s="25"/>
    </row>
    <row r="56" spans="1:51" ht="15.75" thickBot="1" x14ac:dyDescent="0.3">
      <c r="A56" s="24"/>
      <c r="B56" s="129" t="s">
        <v>52</v>
      </c>
      <c r="C56" s="130"/>
      <c r="D56" s="24"/>
      <c r="E56" s="24"/>
      <c r="F56" s="24"/>
      <c r="G56" s="24"/>
      <c r="H56" s="24"/>
      <c r="I56" s="24"/>
      <c r="J56" s="24"/>
      <c r="K56" s="24"/>
      <c r="L56" s="24"/>
      <c r="M56" s="24"/>
      <c r="N56" s="24"/>
      <c r="O56" s="24"/>
      <c r="P56" s="24"/>
      <c r="Q56" s="24"/>
      <c r="R56" s="24"/>
      <c r="S56" s="24"/>
      <c r="T56" s="24"/>
      <c r="U56" s="24"/>
      <c r="V56" s="24"/>
      <c r="W56" s="24"/>
      <c r="X56" s="24"/>
      <c r="Y56" s="24"/>
      <c r="Z56" s="24"/>
      <c r="AA56" s="24"/>
      <c r="AB56" s="24"/>
      <c r="AC56" s="24"/>
      <c r="AD56" s="24"/>
      <c r="AE56" s="24"/>
      <c r="AF56" s="24"/>
      <c r="AG56" s="24"/>
      <c r="AH56" s="24"/>
      <c r="AI56" s="24"/>
      <c r="AJ56" s="24"/>
      <c r="AK56" s="24"/>
      <c r="AL56" s="24"/>
      <c r="AM56" s="68"/>
      <c r="AN56" s="68"/>
      <c r="AO56" s="68"/>
      <c r="AP56" s="68"/>
      <c r="AQ56" s="68"/>
      <c r="AR56" s="25"/>
      <c r="AS56" s="136" t="s">
        <v>8</v>
      </c>
      <c r="AT56" s="137"/>
      <c r="AU56" s="55">
        <v>0</v>
      </c>
      <c r="AV56" s="59">
        <v>0</v>
      </c>
      <c r="AW56" s="70">
        <v>0</v>
      </c>
      <c r="AX56" s="72">
        <v>0</v>
      </c>
      <c r="AY56" s="25"/>
    </row>
    <row r="57" spans="1:51" ht="15.75" thickBot="1" x14ac:dyDescent="0.3">
      <c r="A57" s="24"/>
      <c r="B57" s="24"/>
      <c r="C57" s="24"/>
      <c r="D57" s="24"/>
      <c r="E57" s="24"/>
      <c r="F57" s="6" t="s">
        <v>1</v>
      </c>
      <c r="G57" s="129" t="s">
        <v>54</v>
      </c>
      <c r="H57" s="138"/>
      <c r="I57" s="130"/>
      <c r="J57" s="24"/>
      <c r="K57" s="24"/>
      <c r="L57" s="24"/>
      <c r="M57" s="6" t="s">
        <v>1</v>
      </c>
      <c r="N57" s="129" t="s">
        <v>55</v>
      </c>
      <c r="O57" s="138"/>
      <c r="P57" s="130"/>
      <c r="Q57" s="24"/>
      <c r="R57" s="10" t="s">
        <v>56</v>
      </c>
      <c r="S57" s="56">
        <v>-7.5</v>
      </c>
      <c r="T57" s="11" t="s">
        <v>45</v>
      </c>
      <c r="U57" s="65">
        <v>0.5</v>
      </c>
      <c r="V57" s="24"/>
      <c r="W57" s="24"/>
      <c r="X57" s="24"/>
      <c r="Y57" s="24"/>
      <c r="Z57" s="24"/>
      <c r="AA57" s="24"/>
      <c r="AB57" s="24"/>
      <c r="AC57" s="24"/>
      <c r="AD57" s="24"/>
      <c r="AE57" s="24"/>
      <c r="AF57" s="24"/>
      <c r="AG57" s="24"/>
      <c r="AH57" s="24"/>
      <c r="AI57" s="24"/>
      <c r="AJ57" s="24"/>
      <c r="AK57" s="24"/>
      <c r="AL57" s="24"/>
      <c r="AM57" s="68"/>
      <c r="AN57" s="68"/>
      <c r="AO57" s="68"/>
      <c r="AP57" s="68"/>
      <c r="AQ57" s="68"/>
      <c r="AR57" s="25"/>
      <c r="AS57" s="25"/>
      <c r="AT57" s="25"/>
      <c r="AU57" s="25"/>
      <c r="AV57" s="25"/>
      <c r="AW57" s="25"/>
      <c r="AX57" s="25"/>
      <c r="AY57" s="25"/>
    </row>
    <row r="58" spans="1:51" x14ac:dyDescent="0.25">
      <c r="A58" s="24"/>
      <c r="B58" s="24"/>
      <c r="C58" s="24"/>
      <c r="D58" s="24"/>
      <c r="E58" s="24"/>
      <c r="F58" s="24"/>
      <c r="G58" s="24"/>
      <c r="H58" s="24"/>
      <c r="I58" s="24"/>
      <c r="J58" s="24"/>
      <c r="K58" s="24"/>
      <c r="L58" s="24"/>
      <c r="M58" s="24"/>
      <c r="N58" s="24"/>
      <c r="O58" s="24"/>
      <c r="P58" s="24"/>
      <c r="Q58" s="24"/>
      <c r="R58" s="24"/>
      <c r="S58" s="24"/>
      <c r="T58" s="24"/>
      <c r="U58" s="24"/>
      <c r="V58" s="24"/>
      <c r="W58" s="24"/>
      <c r="X58" s="24"/>
      <c r="Y58" s="24"/>
      <c r="Z58" s="24"/>
      <c r="AA58" s="24"/>
      <c r="AB58" s="24"/>
      <c r="AC58" s="24"/>
      <c r="AD58" s="24"/>
      <c r="AE58" s="24"/>
      <c r="AF58" s="24"/>
      <c r="AG58" s="24"/>
      <c r="AH58" s="24"/>
      <c r="AI58" s="24"/>
      <c r="AJ58" s="24"/>
      <c r="AK58" s="24"/>
      <c r="AL58" s="24"/>
      <c r="AM58" s="68"/>
      <c r="AN58" s="68"/>
      <c r="AO58" s="68"/>
      <c r="AP58" s="68"/>
      <c r="AQ58" s="68"/>
      <c r="AR58" s="25"/>
      <c r="AS58" s="25"/>
      <c r="AT58" s="25"/>
      <c r="AU58" s="25"/>
      <c r="AV58" s="25"/>
      <c r="AW58" s="25"/>
      <c r="AX58" s="25"/>
      <c r="AY58" s="25"/>
    </row>
    <row r="59" spans="1:51" x14ac:dyDescent="0.25">
      <c r="A59" s="24"/>
      <c r="B59" s="24"/>
      <c r="C59" s="24"/>
      <c r="D59" s="24"/>
      <c r="E59" s="24"/>
      <c r="F59" s="24"/>
      <c r="G59" s="24"/>
      <c r="H59" s="24"/>
      <c r="I59" s="24"/>
      <c r="J59" s="24"/>
      <c r="K59" s="24"/>
      <c r="L59" s="24"/>
      <c r="M59" s="24"/>
      <c r="N59" s="24"/>
      <c r="O59" s="24"/>
      <c r="P59" s="24"/>
      <c r="Q59" s="24"/>
      <c r="R59" s="24"/>
      <c r="S59" s="24"/>
      <c r="T59" s="24"/>
      <c r="U59" s="24"/>
      <c r="V59" s="24"/>
      <c r="W59" s="24"/>
      <c r="X59" s="24"/>
      <c r="Y59" s="24"/>
      <c r="Z59" s="24"/>
      <c r="AA59" s="24"/>
      <c r="AB59" s="24"/>
      <c r="AC59" s="24"/>
      <c r="AD59" s="24"/>
      <c r="AE59" s="24"/>
      <c r="AF59" s="24"/>
      <c r="AG59" s="24"/>
      <c r="AH59" s="24"/>
      <c r="AI59" s="24"/>
      <c r="AJ59" s="24"/>
      <c r="AK59" s="24"/>
      <c r="AL59" s="24"/>
      <c r="AM59" s="69"/>
      <c r="AN59" s="69"/>
      <c r="AO59" s="69"/>
      <c r="AP59" s="69"/>
      <c r="AQ59" s="69"/>
      <c r="AR59" s="69"/>
      <c r="AS59" s="69"/>
      <c r="AT59" s="69"/>
      <c r="AU59" s="69"/>
      <c r="AV59" s="69"/>
      <c r="AW59" s="69"/>
      <c r="AX59" s="69"/>
      <c r="AY59" s="69"/>
    </row>
    <row r="60" spans="1:51" ht="15.75" thickBot="1" x14ac:dyDescent="0.3">
      <c r="A60" s="24"/>
      <c r="B60" s="7" t="s">
        <v>10</v>
      </c>
      <c r="C60" s="20" t="s">
        <v>57</v>
      </c>
      <c r="D60" s="24"/>
      <c r="E60" s="20">
        <f>S57</f>
        <v>-7.5</v>
      </c>
      <c r="F60" s="20">
        <f t="shared" ref="F60:AJ60" si="38">E60+$U$57</f>
        <v>-7</v>
      </c>
      <c r="G60" s="20">
        <f t="shared" si="38"/>
        <v>-6.5</v>
      </c>
      <c r="H60" s="20">
        <f t="shared" si="38"/>
        <v>-6</v>
      </c>
      <c r="I60" s="20">
        <f t="shared" si="38"/>
        <v>-5.5</v>
      </c>
      <c r="J60" s="20">
        <f t="shared" si="38"/>
        <v>-5</v>
      </c>
      <c r="K60" s="20">
        <f t="shared" si="38"/>
        <v>-4.5</v>
      </c>
      <c r="L60" s="20">
        <f t="shared" si="38"/>
        <v>-4</v>
      </c>
      <c r="M60" s="20">
        <f t="shared" si="38"/>
        <v>-3.5</v>
      </c>
      <c r="N60" s="20">
        <f t="shared" si="38"/>
        <v>-3</v>
      </c>
      <c r="O60" s="20">
        <f t="shared" si="38"/>
        <v>-2.5</v>
      </c>
      <c r="P60" s="20">
        <f t="shared" si="38"/>
        <v>-2</v>
      </c>
      <c r="Q60" s="20">
        <f t="shared" si="38"/>
        <v>-1.5</v>
      </c>
      <c r="R60" s="20">
        <f t="shared" si="38"/>
        <v>-1</v>
      </c>
      <c r="S60" s="20">
        <f t="shared" si="38"/>
        <v>-0.5</v>
      </c>
      <c r="T60" s="20">
        <f t="shared" si="38"/>
        <v>0</v>
      </c>
      <c r="U60" s="20">
        <f t="shared" si="38"/>
        <v>0.5</v>
      </c>
      <c r="V60" s="20">
        <f t="shared" si="38"/>
        <v>1</v>
      </c>
      <c r="W60" s="20">
        <f t="shared" si="38"/>
        <v>1.5</v>
      </c>
      <c r="X60" s="20">
        <f t="shared" si="38"/>
        <v>2</v>
      </c>
      <c r="Y60" s="20">
        <f t="shared" si="38"/>
        <v>2.5</v>
      </c>
      <c r="Z60" s="20">
        <f t="shared" si="38"/>
        <v>3</v>
      </c>
      <c r="AA60" s="20">
        <f t="shared" si="38"/>
        <v>3.5</v>
      </c>
      <c r="AB60" s="20">
        <f t="shared" si="38"/>
        <v>4</v>
      </c>
      <c r="AC60" s="20">
        <f t="shared" si="38"/>
        <v>4.5</v>
      </c>
      <c r="AD60" s="20">
        <f t="shared" si="38"/>
        <v>5</v>
      </c>
      <c r="AE60" s="20">
        <f t="shared" si="38"/>
        <v>5.5</v>
      </c>
      <c r="AF60" s="20">
        <f t="shared" si="38"/>
        <v>6</v>
      </c>
      <c r="AG60" s="20">
        <f t="shared" si="38"/>
        <v>6.5</v>
      </c>
      <c r="AH60" s="20">
        <f t="shared" si="38"/>
        <v>7</v>
      </c>
      <c r="AI60" s="20">
        <f t="shared" si="38"/>
        <v>7.5</v>
      </c>
      <c r="AJ60" s="20">
        <f t="shared" si="38"/>
        <v>8</v>
      </c>
      <c r="AK60" s="24"/>
      <c r="AL60" s="24"/>
      <c r="AM60" s="69"/>
      <c r="AN60" s="69"/>
      <c r="AO60" s="69"/>
      <c r="AP60" s="69"/>
      <c r="AQ60" s="69"/>
      <c r="AR60" s="69"/>
      <c r="AS60" s="69"/>
      <c r="AT60" s="69"/>
      <c r="AU60" s="69"/>
      <c r="AV60" s="69"/>
      <c r="AW60" s="69"/>
      <c r="AX60" s="69"/>
      <c r="AY60" s="69"/>
    </row>
    <row r="61" spans="1:51" ht="15.75" thickBot="1" x14ac:dyDescent="0.3">
      <c r="A61" s="24"/>
      <c r="B61" s="6" t="s">
        <v>12</v>
      </c>
      <c r="C61" s="35">
        <f>IFERROR(AVERAGE(E61:AJ61),0)</f>
        <v>1.6501217688150084E-10</v>
      </c>
      <c r="D61" s="20" t="s">
        <v>3</v>
      </c>
      <c r="E61" s="62">
        <v>4.9494123686377799E-10</v>
      </c>
      <c r="F61" s="62">
        <v>4.17533365695519E-10</v>
      </c>
      <c r="G61" s="62">
        <v>3.5185395985579801E-10</v>
      </c>
      <c r="H61" s="62">
        <v>3.0494009854169099E-10</v>
      </c>
      <c r="I61" s="62">
        <v>2.6271762335899202E-10</v>
      </c>
      <c r="J61" s="62">
        <v>2.2917421251911699E-10</v>
      </c>
      <c r="K61" s="62">
        <v>1.9187769277469701E-10</v>
      </c>
      <c r="L61" s="62">
        <v>1.6021083638795401E-10</v>
      </c>
      <c r="M61" s="62">
        <v>1.3182795029264401E-10</v>
      </c>
      <c r="N61" s="62">
        <v>1.0367963350417801E-10</v>
      </c>
      <c r="O61" s="62">
        <v>8.2099257299688606E-11</v>
      </c>
      <c r="P61" s="62">
        <v>6.7555960292312993E-11</v>
      </c>
      <c r="Q61" s="62">
        <v>5.4420079124365201E-11</v>
      </c>
      <c r="R61" s="62">
        <v>4.73829999272442E-11</v>
      </c>
      <c r="S61" s="62">
        <v>4.45681682483967E-11</v>
      </c>
      <c r="T61" s="62">
        <v>4.33953217155474E-11</v>
      </c>
      <c r="U61" s="62">
        <v>4.4099029635261298E-11</v>
      </c>
      <c r="V61" s="62">
        <v>4.57410147812523E-11</v>
      </c>
      <c r="W61" s="62">
        <v>4.8790415766671104E-11</v>
      </c>
      <c r="X61" s="62">
        <v>5.3247232591506899E-11</v>
      </c>
      <c r="Y61" s="62">
        <v>5.9580603868914002E-11</v>
      </c>
      <c r="Z61" s="62">
        <v>6.9197945438581204E-11</v>
      </c>
      <c r="AA61" s="62">
        <v>7.9049856313998002E-11</v>
      </c>
      <c r="AB61" s="62">
        <v>8.9370905803084799E-11</v>
      </c>
      <c r="AC61" s="62">
        <v>1.00630232518482E-10</v>
      </c>
      <c r="AD61" s="62">
        <v>1.1892663843097501E-10</v>
      </c>
      <c r="AE61" s="62">
        <v>1.4261813839488601E-10</v>
      </c>
      <c r="AF61" s="62">
        <v>1.7733439576731601E-10</v>
      </c>
      <c r="AG61" s="62">
        <v>2.2917421251911699E-10</v>
      </c>
      <c r="AH61" s="62">
        <v>3.0024871241029198E-10</v>
      </c>
      <c r="AI61" s="62">
        <v>3.4481688065867701E-10</v>
      </c>
      <c r="AJ61" s="62">
        <v>3.8938504890708897E-10</v>
      </c>
      <c r="AK61" s="24"/>
      <c r="AL61" s="24"/>
      <c r="AM61" s="69"/>
      <c r="AN61" s="6" t="s">
        <v>1</v>
      </c>
      <c r="AO61" s="126" t="s">
        <v>85</v>
      </c>
      <c r="AP61" s="127"/>
      <c r="AQ61" s="69"/>
      <c r="AR61" s="69"/>
      <c r="AS61" s="69"/>
      <c r="AT61" s="69"/>
      <c r="AU61" s="69"/>
      <c r="AV61" s="69"/>
      <c r="AW61" s="69"/>
      <c r="AX61" s="69"/>
      <c r="AY61" s="69"/>
    </row>
    <row r="62" spans="1:51" x14ac:dyDescent="0.25">
      <c r="A62" s="24"/>
      <c r="B62" s="41">
        <f>IFERROR(C62/C61,0)</f>
        <v>1.6000000000000036</v>
      </c>
      <c r="C62" s="35">
        <f t="shared" ref="C62:C67" si="39">IFERROR(AVERAGE(E62:AJ62),0)</f>
        <v>2.6401948301040193E-10</v>
      </c>
      <c r="D62" s="20" t="s">
        <v>4</v>
      </c>
      <c r="E62" s="62">
        <v>7.9190597898204299E-10</v>
      </c>
      <c r="F62" s="62">
        <v>6.6805338511283402E-10</v>
      </c>
      <c r="G62" s="62">
        <v>5.6296633576927495E-10</v>
      </c>
      <c r="H62" s="62">
        <v>4.8790415766670202E-10</v>
      </c>
      <c r="I62" s="62">
        <v>4.2034819737438899E-10</v>
      </c>
      <c r="J62" s="62">
        <v>3.6667874003058897E-10</v>
      </c>
      <c r="K62" s="62">
        <v>3.07004308439517E-10</v>
      </c>
      <c r="L62" s="62">
        <v>2.5633733822073001E-10</v>
      </c>
      <c r="M62" s="62">
        <v>2.10924720468234E-10</v>
      </c>
      <c r="N62" s="62">
        <v>1.6588741360668301E-10</v>
      </c>
      <c r="O62" s="62">
        <v>1.3135881167950501E-10</v>
      </c>
      <c r="P62" s="62">
        <v>1.08089536467699E-10</v>
      </c>
      <c r="Q62" s="62">
        <v>8.7072126598984503E-11</v>
      </c>
      <c r="R62" s="62">
        <v>7.5812799883590907E-11</v>
      </c>
      <c r="S62" s="62">
        <v>7.1309069197434903E-11</v>
      </c>
      <c r="T62" s="62">
        <v>6.9432514744876197E-11</v>
      </c>
      <c r="U62" s="62">
        <v>7.0558447416417896E-11</v>
      </c>
      <c r="V62" s="62">
        <v>7.3185623650003509E-11</v>
      </c>
      <c r="W62" s="62">
        <v>7.80646652266734E-11</v>
      </c>
      <c r="X62" s="62">
        <v>8.5195572146411398E-11</v>
      </c>
      <c r="Y62" s="62">
        <v>9.5328966190265997E-11</v>
      </c>
      <c r="Z62" s="62">
        <v>1.10716712701731E-10</v>
      </c>
      <c r="AA62" s="62">
        <v>1.26479770102395E-10</v>
      </c>
      <c r="AB62" s="62">
        <v>1.4299344928494E-10</v>
      </c>
      <c r="AC62" s="62">
        <v>1.6100837202957301E-10</v>
      </c>
      <c r="AD62" s="62">
        <v>1.9028262148956002E-10</v>
      </c>
      <c r="AE62" s="62">
        <v>2.2818902143181401E-10</v>
      </c>
      <c r="AF62" s="62">
        <v>2.83735033227702E-10</v>
      </c>
      <c r="AG62" s="62">
        <v>3.6667874003058897E-10</v>
      </c>
      <c r="AH62" s="62">
        <v>4.8039793985646901E-10</v>
      </c>
      <c r="AI62" s="62">
        <v>5.5170700905388505E-10</v>
      </c>
      <c r="AJ62" s="62">
        <v>6.2301607825134597E-10</v>
      </c>
      <c r="AK62" s="24"/>
      <c r="AL62" s="24"/>
      <c r="AM62" s="69"/>
      <c r="AN62" s="69"/>
      <c r="AO62" s="69"/>
      <c r="AP62" s="69"/>
      <c r="AQ62" s="69"/>
      <c r="AR62" s="69"/>
      <c r="AS62" s="69"/>
      <c r="AT62" s="69"/>
      <c r="AU62" s="69"/>
      <c r="AV62" s="69"/>
      <c r="AW62" s="69"/>
      <c r="AX62" s="69"/>
      <c r="AY62" s="69"/>
    </row>
    <row r="63" spans="1:51" x14ac:dyDescent="0.25">
      <c r="A63" s="24"/>
      <c r="B63" s="41">
        <f t="shared" ref="B63:B67" si="40">IFERROR(C63/C62,0)</f>
        <v>1.5999999999999961</v>
      </c>
      <c r="C63" s="35">
        <f t="shared" si="39"/>
        <v>4.2243117281664206E-10</v>
      </c>
      <c r="D63" s="20" t="s">
        <v>5</v>
      </c>
      <c r="E63" s="62">
        <v>1.2670495663712402E-9</v>
      </c>
      <c r="F63" s="62">
        <v>1.0688854161805199E-9</v>
      </c>
      <c r="G63" s="62">
        <v>9.0074613723084011E-10</v>
      </c>
      <c r="H63" s="62">
        <v>7.8064665226672495E-10</v>
      </c>
      <c r="I63" s="62">
        <v>6.7255711579902604E-10</v>
      </c>
      <c r="J63" s="62">
        <v>5.8668598404894596E-10</v>
      </c>
      <c r="K63" s="62">
        <v>4.9120689350322901E-10</v>
      </c>
      <c r="L63" s="62">
        <v>4.1013974115316802E-10</v>
      </c>
      <c r="M63" s="62">
        <v>3.37479552749178E-10</v>
      </c>
      <c r="N63" s="62">
        <v>2.6541986177069099E-10</v>
      </c>
      <c r="O63" s="62">
        <v>2.1017409868720799E-10</v>
      </c>
      <c r="P63" s="62">
        <v>1.7294325834832199E-10</v>
      </c>
      <c r="Q63" s="62">
        <v>1.3931540255837701E-10</v>
      </c>
      <c r="R63" s="62">
        <v>1.21300479813744E-10</v>
      </c>
      <c r="S63" s="62">
        <v>1.14094510715898E-10</v>
      </c>
      <c r="T63" s="62">
        <v>1.1109202359180301E-10</v>
      </c>
      <c r="U63" s="62">
        <v>1.12893515866269E-10</v>
      </c>
      <c r="V63" s="62">
        <v>1.17096997840002E-10</v>
      </c>
      <c r="W63" s="62">
        <v>1.2490346436267601E-10</v>
      </c>
      <c r="X63" s="62">
        <v>1.3631291543425501E-10</v>
      </c>
      <c r="Y63" s="62">
        <v>1.5252634590442201E-10</v>
      </c>
      <c r="Z63" s="62">
        <v>1.7714674032276601E-10</v>
      </c>
      <c r="AA63" s="62">
        <v>2.0236763216383201E-10</v>
      </c>
      <c r="AB63" s="62">
        <v>2.2878951885590401E-10</v>
      </c>
      <c r="AC63" s="62">
        <v>2.5761339524731504E-10</v>
      </c>
      <c r="AD63" s="62">
        <v>3.0445219438329599E-10</v>
      </c>
      <c r="AE63" s="62">
        <v>3.6510243429090604E-10</v>
      </c>
      <c r="AF63" s="62">
        <v>4.5397605316432505E-10</v>
      </c>
      <c r="AG63" s="62">
        <v>5.8668598404894596E-10</v>
      </c>
      <c r="AH63" s="62">
        <v>7.6863670377035409E-10</v>
      </c>
      <c r="AI63" s="62">
        <v>8.8273121448621604E-10</v>
      </c>
      <c r="AJ63" s="62">
        <v>9.9682572520215016E-10</v>
      </c>
      <c r="AK63" s="24"/>
      <c r="AL63" s="24"/>
      <c r="AM63" s="69"/>
      <c r="AN63" s="69"/>
      <c r="AO63" s="69"/>
      <c r="AP63" s="69"/>
      <c r="AQ63" s="69"/>
      <c r="AR63" s="69"/>
      <c r="AS63" s="69"/>
      <c r="AT63" s="69"/>
      <c r="AU63" s="69"/>
      <c r="AV63" s="69"/>
      <c r="AW63" s="69"/>
      <c r="AX63" s="69"/>
      <c r="AY63" s="69"/>
    </row>
    <row r="64" spans="1:51" x14ac:dyDescent="0.25">
      <c r="A64" s="24"/>
      <c r="B64" s="41">
        <f t="shared" si="40"/>
        <v>1.6000000000000061</v>
      </c>
      <c r="C64" s="35">
        <f t="shared" si="39"/>
        <v>6.7588987650662986E-10</v>
      </c>
      <c r="D64" s="20" t="s">
        <v>6</v>
      </c>
      <c r="E64" s="63">
        <v>2.0272793061940201E-9</v>
      </c>
      <c r="F64" s="62">
        <v>1.7102166658888499E-9</v>
      </c>
      <c r="G64" s="62">
        <v>1.44119381956938E-9</v>
      </c>
      <c r="H64" s="62">
        <v>1.2490346436267601E-9</v>
      </c>
      <c r="I64" s="62">
        <v>1.0760913852784201E-9</v>
      </c>
      <c r="J64" s="62">
        <v>9.3869757447830993E-10</v>
      </c>
      <c r="K64" s="62">
        <v>7.8593102960517008E-10</v>
      </c>
      <c r="L64" s="62">
        <v>6.5622358584506692E-10</v>
      </c>
      <c r="M64" s="62">
        <v>5.3996728439868297E-10</v>
      </c>
      <c r="N64" s="62">
        <v>4.2467177883310201E-10</v>
      </c>
      <c r="O64" s="62">
        <v>3.3627855789953101E-10</v>
      </c>
      <c r="P64" s="62">
        <v>2.76709213357317E-10</v>
      </c>
      <c r="Q64" s="62">
        <v>2.2290464409340502E-10</v>
      </c>
      <c r="R64" s="62">
        <v>1.9408076770199401E-10</v>
      </c>
      <c r="S64" s="62">
        <v>1.82551217145435E-10</v>
      </c>
      <c r="T64" s="62">
        <v>1.7774723774688299E-10</v>
      </c>
      <c r="U64" s="62">
        <v>1.8062962538603401E-10</v>
      </c>
      <c r="V64" s="62">
        <v>1.87355196544005E-10</v>
      </c>
      <c r="W64" s="62">
        <v>1.99845542980278E-10</v>
      </c>
      <c r="X64" s="62">
        <v>2.1810066469480801E-10</v>
      </c>
      <c r="Y64" s="62">
        <v>2.4404215344707697E-10</v>
      </c>
      <c r="Z64" s="62">
        <v>2.8343478451642203E-10</v>
      </c>
      <c r="AA64" s="62">
        <v>3.23788211462133E-10</v>
      </c>
      <c r="AB64" s="62">
        <v>3.6606323016945001E-10</v>
      </c>
      <c r="AC64" s="62">
        <v>4.1218143239570404E-10</v>
      </c>
      <c r="AD64" s="62">
        <v>4.8712351101327008E-10</v>
      </c>
      <c r="AE64" s="62">
        <v>5.84163894865446E-10</v>
      </c>
      <c r="AF64" s="62">
        <v>7.2636168506292003E-10</v>
      </c>
      <c r="AG64" s="62">
        <v>9.3869757447830993E-10</v>
      </c>
      <c r="AH64" s="62">
        <v>1.22981872603257E-9</v>
      </c>
      <c r="AI64" s="62">
        <v>1.41236994317796E-9</v>
      </c>
      <c r="AJ64" s="62">
        <v>1.5949211603234399E-9</v>
      </c>
      <c r="AK64" s="24"/>
      <c r="AL64" s="24"/>
      <c r="AM64" s="69"/>
      <c r="AN64" s="69"/>
      <c r="AO64" s="146" t="s">
        <v>10</v>
      </c>
      <c r="AP64" s="146"/>
      <c r="AQ64" s="146"/>
      <c r="AR64" s="146"/>
      <c r="AS64" s="145" t="s">
        <v>11</v>
      </c>
      <c r="AT64" s="145"/>
      <c r="AU64" s="145"/>
      <c r="AV64" s="145"/>
      <c r="AW64" s="69"/>
      <c r="AX64" s="69"/>
      <c r="AY64" s="69"/>
    </row>
    <row r="65" spans="1:51" x14ac:dyDescent="0.25">
      <c r="A65" s="24"/>
      <c r="B65" s="41">
        <f t="shared" si="40"/>
        <v>1.5999999999999974</v>
      </c>
      <c r="C65" s="35">
        <f t="shared" si="39"/>
        <v>1.0814238024106061E-9</v>
      </c>
      <c r="D65" s="20" t="s">
        <v>7</v>
      </c>
      <c r="E65" s="63">
        <v>3.2436468899104503E-9</v>
      </c>
      <c r="F65" s="62">
        <v>2.7363466654221602E-9</v>
      </c>
      <c r="G65" s="62">
        <v>2.3059101113109901E-9</v>
      </c>
      <c r="H65" s="62">
        <v>1.9984554298027801E-9</v>
      </c>
      <c r="I65" s="62">
        <v>1.72174621644549E-9</v>
      </c>
      <c r="J65" s="62">
        <v>1.50191611916526E-9</v>
      </c>
      <c r="K65" s="62">
        <v>1.25748964736829E-9</v>
      </c>
      <c r="L65" s="62">
        <v>1.0499577373521E-9</v>
      </c>
      <c r="M65" s="62">
        <v>8.6394765503789107E-10</v>
      </c>
      <c r="N65" s="62">
        <v>6.794748461329651E-10</v>
      </c>
      <c r="O65" s="62">
        <v>5.3804569263924604E-10</v>
      </c>
      <c r="P65" s="62">
        <v>4.4273474137170901E-10</v>
      </c>
      <c r="Q65" s="62">
        <v>3.5664743054944798E-10</v>
      </c>
      <c r="R65" s="62">
        <v>3.10529228323194E-10</v>
      </c>
      <c r="S65" s="62">
        <v>2.9208194743269601E-10</v>
      </c>
      <c r="T65" s="62">
        <v>2.8439558039501103E-10</v>
      </c>
      <c r="U65" s="62">
        <v>2.89007400617658E-10</v>
      </c>
      <c r="V65" s="62">
        <v>2.9976831447040798E-10</v>
      </c>
      <c r="W65" s="62">
        <v>3.1975286876844302E-10</v>
      </c>
      <c r="X65" s="62">
        <v>3.4896106351169103E-10</v>
      </c>
      <c r="Y65" s="62">
        <v>3.9046744551532498E-10</v>
      </c>
      <c r="Z65" s="62">
        <v>4.5349565522627698E-10</v>
      </c>
      <c r="AA65" s="62">
        <v>5.1806113833941101E-10</v>
      </c>
      <c r="AB65" s="62">
        <v>5.8570116827112003E-10</v>
      </c>
      <c r="AC65" s="62">
        <v>6.5949029183312996E-10</v>
      </c>
      <c r="AD65" s="62">
        <v>7.7939761762123201E-10</v>
      </c>
      <c r="AE65" s="62">
        <v>9.3466223178471017E-10</v>
      </c>
      <c r="AF65" s="62">
        <v>1.16217869610069E-9</v>
      </c>
      <c r="AG65" s="62">
        <v>1.50191611916526E-9</v>
      </c>
      <c r="AH65" s="62">
        <v>1.9677099616521302E-9</v>
      </c>
      <c r="AI65" s="62">
        <v>2.2597919090847E-9</v>
      </c>
      <c r="AJ65" s="62">
        <v>2.5518738565175399E-9</v>
      </c>
      <c r="AK65" s="24"/>
      <c r="AL65" s="24"/>
      <c r="AM65" s="69"/>
      <c r="AN65" s="20" t="s">
        <v>3</v>
      </c>
      <c r="AO65" s="74">
        <v>-0.72</v>
      </c>
      <c r="AP65" s="75">
        <v>-0.92</v>
      </c>
      <c r="AQ65" s="76">
        <v>-0.25</v>
      </c>
      <c r="AR65" s="73">
        <v>-0.3</v>
      </c>
      <c r="AS65" s="55">
        <v>-0.69</v>
      </c>
      <c r="AT65" s="59">
        <v>-0.89</v>
      </c>
      <c r="AU65" s="70">
        <v>-0.24</v>
      </c>
      <c r="AV65" s="72">
        <v>-0.28999999999999998</v>
      </c>
      <c r="AW65" s="69"/>
      <c r="AX65" s="69"/>
      <c r="AY65" s="69"/>
    </row>
    <row r="66" spans="1:51" x14ac:dyDescent="0.25">
      <c r="A66" s="24"/>
      <c r="B66" s="41">
        <f t="shared" si="40"/>
        <v>0.11444091796874975</v>
      </c>
      <c r="C66" s="35">
        <f t="shared" si="39"/>
        <v>1.2375913266112561E-10</v>
      </c>
      <c r="D66" s="31" t="s">
        <v>9</v>
      </c>
      <c r="E66" s="62">
        <v>3.7120592764783347E-10</v>
      </c>
      <c r="F66" s="62">
        <v>3.1315002427163925E-10</v>
      </c>
      <c r="G66" s="62">
        <v>2.6389046989184849E-10</v>
      </c>
      <c r="H66" s="62">
        <v>2.2870507390626823E-10</v>
      </c>
      <c r="I66" s="62">
        <v>1.9703821751924402E-10</v>
      </c>
      <c r="J66" s="62">
        <v>1.7188065938933774E-10</v>
      </c>
      <c r="K66" s="62">
        <v>1.4390826958102275E-10</v>
      </c>
      <c r="L66" s="62">
        <v>1.201581272909655E-10</v>
      </c>
      <c r="M66" s="62">
        <v>9.8870962719483005E-11</v>
      </c>
      <c r="N66" s="62">
        <v>7.7759725128133509E-11</v>
      </c>
      <c r="O66" s="62">
        <v>6.1574442974766454E-11</v>
      </c>
      <c r="P66" s="62">
        <v>5.0666970219234741E-11</v>
      </c>
      <c r="Q66" s="62">
        <v>4.0815059343273904E-11</v>
      </c>
      <c r="R66" s="62">
        <v>3.5537249945433153E-11</v>
      </c>
      <c r="S66" s="62">
        <v>3.3426126186297528E-11</v>
      </c>
      <c r="T66" s="62">
        <v>3.254649128666055E-11</v>
      </c>
      <c r="U66" s="62">
        <v>3.3074272226445972E-11</v>
      </c>
      <c r="V66" s="62">
        <v>3.4305761085939223E-11</v>
      </c>
      <c r="W66" s="62">
        <v>3.6592811825003325E-11</v>
      </c>
      <c r="X66" s="62">
        <v>3.9935424443630173E-11</v>
      </c>
      <c r="Y66" s="62">
        <v>4.4685452901685495E-11</v>
      </c>
      <c r="Z66" s="62">
        <v>5.1898459078935906E-11</v>
      </c>
      <c r="AA66" s="62">
        <v>5.9287392235498491E-11</v>
      </c>
      <c r="AB66" s="62">
        <v>6.7028179352313596E-11</v>
      </c>
      <c r="AC66" s="62">
        <v>7.5472674388861488E-11</v>
      </c>
      <c r="AD66" s="62">
        <v>8.919497882323126E-11</v>
      </c>
      <c r="AE66" s="62">
        <v>1.0696360379616451E-10</v>
      </c>
      <c r="AF66" s="62">
        <v>1.3300079682548699E-10</v>
      </c>
      <c r="AG66" s="62">
        <v>1.7188065938933774E-10</v>
      </c>
      <c r="AH66" s="62">
        <v>2.2518653430771897E-10</v>
      </c>
      <c r="AI66" s="62">
        <v>2.5861266049400778E-10</v>
      </c>
      <c r="AJ66" s="62">
        <v>2.9203878668031673E-10</v>
      </c>
      <c r="AK66" s="24"/>
      <c r="AL66" s="24"/>
      <c r="AM66" s="69"/>
      <c r="AN66" s="20" t="s">
        <v>4</v>
      </c>
      <c r="AO66" s="74">
        <v>-0.74</v>
      </c>
      <c r="AP66" s="75">
        <v>-0.94</v>
      </c>
      <c r="AQ66" s="76">
        <v>-0.255</v>
      </c>
      <c r="AR66" s="73">
        <v>-0.30499999999999999</v>
      </c>
      <c r="AS66" s="55">
        <v>-0.71</v>
      </c>
      <c r="AT66" s="59">
        <v>-0.91</v>
      </c>
      <c r="AU66" s="70">
        <v>-0.245</v>
      </c>
      <c r="AV66" s="72">
        <v>-0.29499999999999998</v>
      </c>
      <c r="AW66" s="69"/>
      <c r="AX66" s="69"/>
      <c r="AY66" s="69"/>
    </row>
    <row r="67" spans="1:51" x14ac:dyDescent="0.25">
      <c r="A67" s="24"/>
      <c r="B67" s="41">
        <f t="shared" si="40"/>
        <v>1.6</v>
      </c>
      <c r="C67" s="35">
        <f t="shared" si="39"/>
        <v>1.9801461225780099E-10</v>
      </c>
      <c r="D67" s="33" t="s">
        <v>8</v>
      </c>
      <c r="E67" s="62">
        <v>5.9392948423653361E-10</v>
      </c>
      <c r="F67" s="62">
        <v>5.010400388346228E-10</v>
      </c>
      <c r="G67" s="62">
        <v>4.2222475182695761E-10</v>
      </c>
      <c r="H67" s="62">
        <v>3.6592811825002915E-10</v>
      </c>
      <c r="I67" s="62">
        <v>3.1526114803079042E-10</v>
      </c>
      <c r="J67" s="62">
        <v>2.750090550229404E-10</v>
      </c>
      <c r="K67" s="62">
        <v>2.302532313296364E-10</v>
      </c>
      <c r="L67" s="62">
        <v>1.9225300366554481E-10</v>
      </c>
      <c r="M67" s="62">
        <v>1.5819354035117281E-10</v>
      </c>
      <c r="N67" s="62">
        <v>1.244155602050136E-10</v>
      </c>
      <c r="O67" s="62">
        <v>9.8519108759626324E-11</v>
      </c>
      <c r="P67" s="62">
        <v>8.1067152350775589E-11</v>
      </c>
      <c r="Q67" s="62">
        <v>6.5304094949238241E-11</v>
      </c>
      <c r="R67" s="62">
        <v>5.6859599912693038E-11</v>
      </c>
      <c r="S67" s="62">
        <v>5.3481801898076038E-11</v>
      </c>
      <c r="T67" s="62">
        <v>5.2074386058656876E-11</v>
      </c>
      <c r="U67" s="62">
        <v>5.2918835562313557E-11</v>
      </c>
      <c r="V67" s="62">
        <v>5.4889217737502755E-11</v>
      </c>
      <c r="W67" s="62">
        <v>5.8548498920005328E-11</v>
      </c>
      <c r="X67" s="62">
        <v>6.3896679109808274E-11</v>
      </c>
      <c r="Y67" s="62">
        <v>7.1496724642696803E-11</v>
      </c>
      <c r="Z67" s="62">
        <v>8.3037534526297442E-11</v>
      </c>
      <c r="AA67" s="62">
        <v>9.4859827576797597E-11</v>
      </c>
      <c r="AB67" s="62">
        <v>1.0724508696370176E-10</v>
      </c>
      <c r="AC67" s="62">
        <v>1.207562790221784E-10</v>
      </c>
      <c r="AD67" s="62">
        <v>1.4271196611717001E-10</v>
      </c>
      <c r="AE67" s="62">
        <v>1.7114176607386321E-10</v>
      </c>
      <c r="AF67" s="62">
        <v>2.128012749207792E-10</v>
      </c>
      <c r="AG67" s="62">
        <v>2.750090550229404E-10</v>
      </c>
      <c r="AH67" s="62">
        <v>3.6029845489235038E-10</v>
      </c>
      <c r="AI67" s="62">
        <v>4.1378025679041242E-10</v>
      </c>
      <c r="AJ67" s="62">
        <v>4.6726205868850676E-10</v>
      </c>
      <c r="AK67" s="24"/>
      <c r="AL67" s="24"/>
      <c r="AM67" s="69"/>
      <c r="AN67" s="20" t="s">
        <v>5</v>
      </c>
      <c r="AO67" s="74">
        <v>-0.76</v>
      </c>
      <c r="AP67" s="75">
        <v>-0.96</v>
      </c>
      <c r="AQ67" s="76">
        <v>-0.26</v>
      </c>
      <c r="AR67" s="73">
        <v>-0.31</v>
      </c>
      <c r="AS67" s="55">
        <v>-0.73</v>
      </c>
      <c r="AT67" s="59">
        <v>-0.93</v>
      </c>
      <c r="AU67" s="70">
        <v>-0.25</v>
      </c>
      <c r="AV67" s="72">
        <v>-0.3</v>
      </c>
      <c r="AW67" s="69"/>
      <c r="AX67" s="69"/>
      <c r="AY67" s="69"/>
    </row>
    <row r="68" spans="1:51" x14ac:dyDescent="0.25">
      <c r="A68" s="24"/>
      <c r="B68" s="24"/>
      <c r="C68" s="24"/>
      <c r="D68" s="24"/>
      <c r="E68" s="24"/>
      <c r="F68" s="24"/>
      <c r="G68" s="24"/>
      <c r="H68" s="24"/>
      <c r="I68" s="24"/>
      <c r="J68" s="24"/>
      <c r="K68" s="24"/>
      <c r="L68" s="24"/>
      <c r="M68" s="24"/>
      <c r="N68" s="24"/>
      <c r="O68" s="24"/>
      <c r="P68" s="24"/>
      <c r="Q68" s="24"/>
      <c r="R68" s="24"/>
      <c r="S68" s="24"/>
      <c r="T68" s="24"/>
      <c r="U68" s="24"/>
      <c r="V68" s="24"/>
      <c r="W68" s="24"/>
      <c r="X68" s="24"/>
      <c r="Y68" s="24"/>
      <c r="Z68" s="24"/>
      <c r="AA68" s="24"/>
      <c r="AB68" s="24"/>
      <c r="AC68" s="24"/>
      <c r="AD68" s="24"/>
      <c r="AE68" s="24"/>
      <c r="AF68" s="24"/>
      <c r="AG68" s="24"/>
      <c r="AH68" s="24"/>
      <c r="AI68" s="24"/>
      <c r="AJ68" s="24"/>
      <c r="AK68" s="24"/>
      <c r="AL68" s="24"/>
      <c r="AM68" s="69"/>
      <c r="AN68" s="20" t="s">
        <v>6</v>
      </c>
      <c r="AO68" s="74">
        <v>-0.78</v>
      </c>
      <c r="AP68" s="75">
        <v>-0.98</v>
      </c>
      <c r="AQ68" s="76">
        <v>-0.26500000000000001</v>
      </c>
      <c r="AR68" s="73">
        <v>-0.315</v>
      </c>
      <c r="AS68" s="55">
        <v>-0.75</v>
      </c>
      <c r="AT68" s="59">
        <v>-0.95</v>
      </c>
      <c r="AU68" s="70">
        <v>-0.255</v>
      </c>
      <c r="AV68" s="72">
        <v>-0.30499999999999999</v>
      </c>
      <c r="AW68" s="69"/>
      <c r="AX68" s="69"/>
      <c r="AY68" s="69"/>
    </row>
    <row r="69" spans="1:51" x14ac:dyDescent="0.25">
      <c r="A69" s="24"/>
      <c r="B69" s="24"/>
      <c r="C69" s="24"/>
      <c r="D69" s="24"/>
      <c r="E69" s="24"/>
      <c r="F69" s="24"/>
      <c r="G69" s="24"/>
      <c r="H69" s="24"/>
      <c r="I69" s="24"/>
      <c r="J69" s="24"/>
      <c r="K69" s="24"/>
      <c r="L69" s="24"/>
      <c r="M69" s="24"/>
      <c r="N69" s="24"/>
      <c r="O69" s="24"/>
      <c r="P69" s="24"/>
      <c r="Q69" s="24"/>
      <c r="R69" s="24"/>
      <c r="S69" s="24"/>
      <c r="T69" s="24"/>
      <c r="U69" s="24"/>
      <c r="V69" s="24"/>
      <c r="W69" s="24"/>
      <c r="X69" s="24"/>
      <c r="Y69" s="24"/>
      <c r="Z69" s="24"/>
      <c r="AA69" s="24"/>
      <c r="AB69" s="24"/>
      <c r="AC69" s="24"/>
      <c r="AD69" s="24"/>
      <c r="AE69" s="24"/>
      <c r="AF69" s="24"/>
      <c r="AG69" s="24"/>
      <c r="AH69" s="24"/>
      <c r="AI69" s="24"/>
      <c r="AJ69" s="24"/>
      <c r="AK69" s="24"/>
      <c r="AL69" s="24"/>
      <c r="AM69" s="69"/>
      <c r="AN69" s="20" t="s">
        <v>7</v>
      </c>
      <c r="AO69" s="74">
        <v>-0.8</v>
      </c>
      <c r="AP69" s="75">
        <v>-1</v>
      </c>
      <c r="AQ69" s="76">
        <v>-0.27</v>
      </c>
      <c r="AR69" s="73">
        <v>-0.32</v>
      </c>
      <c r="AS69" s="55">
        <v>-0.77</v>
      </c>
      <c r="AT69" s="59">
        <v>-0.97</v>
      </c>
      <c r="AU69" s="70">
        <v>-0.26</v>
      </c>
      <c r="AV69" s="72">
        <v>-0.31</v>
      </c>
      <c r="AW69" s="69"/>
      <c r="AX69" s="69"/>
      <c r="AY69" s="69"/>
    </row>
    <row r="70" spans="1:51" x14ac:dyDescent="0.25">
      <c r="A70" s="24"/>
      <c r="B70" s="9" t="s">
        <v>11</v>
      </c>
      <c r="C70" s="20" t="s">
        <v>57</v>
      </c>
      <c r="D70" s="24"/>
      <c r="E70" s="20">
        <f>S57</f>
        <v>-7.5</v>
      </c>
      <c r="F70" s="20">
        <f t="shared" ref="F70:AJ70" si="41">E70+$U$57</f>
        <v>-7</v>
      </c>
      <c r="G70" s="20">
        <f t="shared" si="41"/>
        <v>-6.5</v>
      </c>
      <c r="H70" s="20">
        <f t="shared" si="41"/>
        <v>-6</v>
      </c>
      <c r="I70" s="20">
        <f t="shared" si="41"/>
        <v>-5.5</v>
      </c>
      <c r="J70" s="20">
        <f t="shared" si="41"/>
        <v>-5</v>
      </c>
      <c r="K70" s="20">
        <f t="shared" si="41"/>
        <v>-4.5</v>
      </c>
      <c r="L70" s="20">
        <f t="shared" si="41"/>
        <v>-4</v>
      </c>
      <c r="M70" s="20">
        <f t="shared" si="41"/>
        <v>-3.5</v>
      </c>
      <c r="N70" s="20">
        <f t="shared" si="41"/>
        <v>-3</v>
      </c>
      <c r="O70" s="20">
        <f t="shared" si="41"/>
        <v>-2.5</v>
      </c>
      <c r="P70" s="20">
        <f t="shared" si="41"/>
        <v>-2</v>
      </c>
      <c r="Q70" s="20">
        <f t="shared" si="41"/>
        <v>-1.5</v>
      </c>
      <c r="R70" s="20">
        <f t="shared" si="41"/>
        <v>-1</v>
      </c>
      <c r="S70" s="20">
        <f t="shared" si="41"/>
        <v>-0.5</v>
      </c>
      <c r="T70" s="20">
        <f t="shared" si="41"/>
        <v>0</v>
      </c>
      <c r="U70" s="20">
        <f t="shared" si="41"/>
        <v>0.5</v>
      </c>
      <c r="V70" s="20">
        <f t="shared" si="41"/>
        <v>1</v>
      </c>
      <c r="W70" s="20">
        <f t="shared" si="41"/>
        <v>1.5</v>
      </c>
      <c r="X70" s="20">
        <f t="shared" si="41"/>
        <v>2</v>
      </c>
      <c r="Y70" s="20">
        <f t="shared" si="41"/>
        <v>2.5</v>
      </c>
      <c r="Z70" s="20">
        <f t="shared" si="41"/>
        <v>3</v>
      </c>
      <c r="AA70" s="20">
        <f t="shared" si="41"/>
        <v>3.5</v>
      </c>
      <c r="AB70" s="20">
        <f t="shared" si="41"/>
        <v>4</v>
      </c>
      <c r="AC70" s="20">
        <f t="shared" si="41"/>
        <v>4.5</v>
      </c>
      <c r="AD70" s="20">
        <f t="shared" si="41"/>
        <v>5</v>
      </c>
      <c r="AE70" s="20">
        <f t="shared" si="41"/>
        <v>5.5</v>
      </c>
      <c r="AF70" s="20">
        <f t="shared" si="41"/>
        <v>6</v>
      </c>
      <c r="AG70" s="20">
        <f t="shared" si="41"/>
        <v>6.5</v>
      </c>
      <c r="AH70" s="20">
        <f t="shared" si="41"/>
        <v>7</v>
      </c>
      <c r="AI70" s="20">
        <f t="shared" si="41"/>
        <v>7.5</v>
      </c>
      <c r="AJ70" s="20">
        <f t="shared" si="41"/>
        <v>8</v>
      </c>
      <c r="AK70" s="24"/>
      <c r="AL70" s="24"/>
      <c r="AM70" s="69"/>
      <c r="AN70" s="31" t="s">
        <v>9</v>
      </c>
      <c r="AO70" s="78">
        <v>-0.08</v>
      </c>
      <c r="AP70" s="79">
        <v>-0.09</v>
      </c>
      <c r="AQ70" s="80">
        <v>-0.04</v>
      </c>
      <c r="AR70" s="81">
        <v>-0.03</v>
      </c>
      <c r="AS70" s="82">
        <v>-7.0000000000000007E-2</v>
      </c>
      <c r="AT70" s="83">
        <v>-0.08</v>
      </c>
      <c r="AU70" s="84">
        <v>-0.03</v>
      </c>
      <c r="AV70" s="85">
        <v>-0.02</v>
      </c>
      <c r="AW70" s="69"/>
      <c r="AX70" s="69"/>
      <c r="AY70" s="69"/>
    </row>
    <row r="71" spans="1:51" x14ac:dyDescent="0.25">
      <c r="A71" s="24"/>
      <c r="B71" s="6" t="s">
        <v>12</v>
      </c>
      <c r="C71" s="35">
        <f>IFERROR(AVERAGE(E71:AJ71),0)</f>
        <v>2.3396188032926667E-10</v>
      </c>
      <c r="D71" s="20" t="s">
        <v>3</v>
      </c>
      <c r="E71" s="62">
        <v>7.0175052906720007E-10</v>
      </c>
      <c r="F71" s="62">
        <v>5.9199807665390403E-10</v>
      </c>
      <c r="G71" s="62">
        <v>4.9887478369708804E-10</v>
      </c>
      <c r="H71" s="62">
        <v>4.3235814587082401E-10</v>
      </c>
      <c r="I71" s="62">
        <v>3.7249317182712801E-10</v>
      </c>
      <c r="J71" s="62">
        <v>3.2493377578134405E-10</v>
      </c>
      <c r="K71" s="62">
        <v>2.7205304870947199E-10</v>
      </c>
      <c r="L71" s="62">
        <v>2.2715431817673604E-10</v>
      </c>
      <c r="M71" s="62">
        <v>1.8691175229183202E-10</v>
      </c>
      <c r="N71" s="62">
        <v>1.4700176959606401E-10</v>
      </c>
      <c r="O71" s="62">
        <v>1.16404116195992E-10</v>
      </c>
      <c r="P71" s="62">
        <v>9.5783958469840011E-11</v>
      </c>
      <c r="Q71" s="62">
        <v>7.7159299878484807E-11</v>
      </c>
      <c r="R71" s="62">
        <v>6.7181804204539201E-11</v>
      </c>
      <c r="S71" s="62">
        <v>6.319080593496961E-11</v>
      </c>
      <c r="T71" s="62">
        <v>6.1527889989297604E-11</v>
      </c>
      <c r="U71" s="62">
        <v>6.2525639556696002E-11</v>
      </c>
      <c r="V71" s="62">
        <v>6.485372188062241E-11</v>
      </c>
      <c r="W71" s="62">
        <v>6.9177303339326394E-11</v>
      </c>
      <c r="X71" s="62">
        <v>7.5496383932812802E-11</v>
      </c>
      <c r="Y71" s="62">
        <v>8.4476130039375998E-11</v>
      </c>
      <c r="Z71" s="62">
        <v>9.8112040793752007E-11</v>
      </c>
      <c r="AA71" s="62">
        <v>1.1208053473727201E-10</v>
      </c>
      <c r="AB71" s="62">
        <v>1.2671419505905601E-10</v>
      </c>
      <c r="AC71" s="62">
        <v>1.42678188137368E-10</v>
      </c>
      <c r="AD71" s="62">
        <v>1.6861967688961603E-10</v>
      </c>
      <c r="AE71" s="62">
        <v>2.0221057899187199E-10</v>
      </c>
      <c r="AF71" s="62">
        <v>2.5143289098332003E-10</v>
      </c>
      <c r="AG71" s="62">
        <v>3.2493377578134405E-10</v>
      </c>
      <c r="AH71" s="62">
        <v>4.2570648208816804E-10</v>
      </c>
      <c r="AI71" s="62">
        <v>4.8889728802315203E-10</v>
      </c>
      <c r="AJ71" s="62">
        <v>5.5208809395806396E-10</v>
      </c>
      <c r="AK71" s="24"/>
      <c r="AL71" s="24"/>
      <c r="AM71" s="69"/>
      <c r="AN71" s="33" t="s">
        <v>8</v>
      </c>
      <c r="AO71" s="78">
        <v>-0.08</v>
      </c>
      <c r="AP71" s="79">
        <v>-0.09</v>
      </c>
      <c r="AQ71" s="80">
        <v>-0.04</v>
      </c>
      <c r="AR71" s="81">
        <v>-0.03</v>
      </c>
      <c r="AS71" s="82">
        <v>-7.0000000000000007E-2</v>
      </c>
      <c r="AT71" s="83">
        <v>-0.08</v>
      </c>
      <c r="AU71" s="84">
        <v>-0.03</v>
      </c>
      <c r="AV71" s="85">
        <v>-0.02</v>
      </c>
      <c r="AW71" s="69"/>
      <c r="AX71" s="69"/>
      <c r="AY71" s="69"/>
    </row>
    <row r="72" spans="1:51" x14ac:dyDescent="0.25">
      <c r="A72" s="24"/>
      <c r="B72" s="41">
        <f>IFERROR(C72/C71,0)</f>
        <v>1.6499999999999997</v>
      </c>
      <c r="C72" s="35">
        <f t="shared" ref="C72:C77" si="42">IFERROR(AVERAGE(E72:AJ72),0)</f>
        <v>3.8603710254328994E-10</v>
      </c>
      <c r="D72" s="20" t="s">
        <v>4</v>
      </c>
      <c r="E72" s="62">
        <v>1.15788837296088E-9</v>
      </c>
      <c r="F72" s="62">
        <v>9.7679682647896006E-10</v>
      </c>
      <c r="G72" s="62">
        <v>8.2314339310016004E-10</v>
      </c>
      <c r="H72" s="62">
        <v>7.1339094068685604E-10</v>
      </c>
      <c r="I72" s="62">
        <v>6.1461373351475999E-10</v>
      </c>
      <c r="J72" s="62">
        <v>5.3614073003921603E-10</v>
      </c>
      <c r="K72" s="62">
        <v>4.4888753037063197E-10</v>
      </c>
      <c r="L72" s="62">
        <v>3.7480462499161602E-10</v>
      </c>
      <c r="M72" s="62">
        <v>3.0840439128152001E-10</v>
      </c>
      <c r="N72" s="62">
        <v>2.4255291983350399E-10</v>
      </c>
      <c r="O72" s="62">
        <v>1.9206679172338403E-10</v>
      </c>
      <c r="P72" s="62">
        <v>1.5804353147524001E-10</v>
      </c>
      <c r="Q72" s="62">
        <v>1.27312844799496E-10</v>
      </c>
      <c r="R72" s="62">
        <v>1.1084997693748801E-10</v>
      </c>
      <c r="S72" s="62">
        <v>1.0426482979269601E-10</v>
      </c>
      <c r="T72" s="62">
        <v>1.0152101848234399E-10</v>
      </c>
      <c r="U72" s="62">
        <v>1.03167305268552E-10</v>
      </c>
      <c r="V72" s="62">
        <v>1.07008641103024E-10</v>
      </c>
      <c r="W72" s="62">
        <v>1.14142550509888E-10</v>
      </c>
      <c r="X72" s="62">
        <v>1.2456903348914399E-10</v>
      </c>
      <c r="Y72" s="62">
        <v>1.3938561456496799E-10</v>
      </c>
      <c r="Z72" s="62">
        <v>1.6188486730968801E-10</v>
      </c>
      <c r="AA72" s="62">
        <v>1.8493288231649602E-10</v>
      </c>
      <c r="AB72" s="62">
        <v>2.0907842184744003E-10</v>
      </c>
      <c r="AC72" s="62">
        <v>2.3541901042665602E-10</v>
      </c>
      <c r="AD72" s="62">
        <v>2.78222466867864E-10</v>
      </c>
      <c r="AE72" s="62">
        <v>3.3364745533659201E-10</v>
      </c>
      <c r="AF72" s="62">
        <v>4.1486427012247996E-10</v>
      </c>
      <c r="AG72" s="62">
        <v>5.3614073003921603E-10</v>
      </c>
      <c r="AH72" s="62">
        <v>7.0241569544548008E-10</v>
      </c>
      <c r="AI72" s="62">
        <v>8.0668052523824002E-10</v>
      </c>
      <c r="AJ72" s="62">
        <v>9.109453550308E-10</v>
      </c>
      <c r="AK72" s="24"/>
      <c r="AL72" s="24"/>
      <c r="AM72" s="69"/>
      <c r="AN72" s="69"/>
      <c r="AO72" s="69"/>
      <c r="AP72" s="69"/>
      <c r="AQ72" s="69"/>
      <c r="AR72" s="69"/>
      <c r="AS72" s="69"/>
      <c r="AT72" s="69"/>
      <c r="AU72" s="69"/>
      <c r="AV72" s="69"/>
      <c r="AW72" s="69"/>
      <c r="AX72" s="69"/>
      <c r="AY72" s="69"/>
    </row>
    <row r="73" spans="1:51" x14ac:dyDescent="0.25">
      <c r="A73" s="24"/>
      <c r="B73" s="41">
        <f t="shared" ref="B73:B77" si="43">IFERROR(C73/C72,0)</f>
        <v>1.6500000000000041</v>
      </c>
      <c r="C73" s="35">
        <f t="shared" si="42"/>
        <v>6.3696121919643001E-10</v>
      </c>
      <c r="D73" s="20" t="s">
        <v>5</v>
      </c>
      <c r="E73" s="62">
        <v>1.9105158153854403E-9</v>
      </c>
      <c r="F73" s="62">
        <v>1.61171476369032E-9</v>
      </c>
      <c r="G73" s="62">
        <v>1.3581865986152802E-9</v>
      </c>
      <c r="H73" s="62">
        <v>1.1770950521332801E-9</v>
      </c>
      <c r="I73" s="62">
        <v>1.01411266029936E-9</v>
      </c>
      <c r="J73" s="62">
        <v>8.8463220456472006E-10</v>
      </c>
      <c r="K73" s="62">
        <v>7.4066442511154403E-10</v>
      </c>
      <c r="L73" s="62">
        <v>6.1842763123616796E-10</v>
      </c>
      <c r="M73" s="62">
        <v>5.0886724561451201E-10</v>
      </c>
      <c r="N73" s="62">
        <v>4.0021231772527999E-10</v>
      </c>
      <c r="O73" s="62">
        <v>3.1691020634358402E-10</v>
      </c>
      <c r="P73" s="62">
        <v>2.6077182693414399E-10</v>
      </c>
      <c r="Q73" s="62">
        <v>2.1006619391916801E-10</v>
      </c>
      <c r="R73" s="62">
        <v>1.8290246194685602E-10</v>
      </c>
      <c r="S73" s="62">
        <v>1.7203696915795201E-10</v>
      </c>
      <c r="T73" s="62">
        <v>1.6750968049586401E-10</v>
      </c>
      <c r="U73" s="62">
        <v>1.7022605369311201E-10</v>
      </c>
      <c r="V73" s="62">
        <v>1.76564257819992E-10</v>
      </c>
      <c r="W73" s="62">
        <v>1.8833520834131201E-10</v>
      </c>
      <c r="X73" s="62">
        <v>2.05538905257088E-10</v>
      </c>
      <c r="Y73" s="62">
        <v>2.2998626403220001E-10</v>
      </c>
      <c r="Z73" s="62">
        <v>2.6711003106098404E-10</v>
      </c>
      <c r="AA73" s="62">
        <v>3.0513925582221601E-10</v>
      </c>
      <c r="AB73" s="62">
        <v>3.4497939604828002E-10</v>
      </c>
      <c r="AC73" s="62">
        <v>3.88441367203984E-10</v>
      </c>
      <c r="AD73" s="62">
        <v>4.5906707033197604E-10</v>
      </c>
      <c r="AE73" s="62">
        <v>5.5051830130537605E-10</v>
      </c>
      <c r="AF73" s="62">
        <v>6.8452604570208803E-10</v>
      </c>
      <c r="AG73" s="62">
        <v>8.8463220456472006E-10</v>
      </c>
      <c r="AH73" s="62">
        <v>1.1589858974850402E-9</v>
      </c>
      <c r="AI73" s="62">
        <v>1.3310228666431201E-9</v>
      </c>
      <c r="AJ73" s="62">
        <v>1.5030598358007999E-9</v>
      </c>
      <c r="AK73" s="24"/>
      <c r="AL73" s="24"/>
      <c r="AM73" s="69"/>
      <c r="AN73" s="69"/>
      <c r="AO73" s="69"/>
      <c r="AP73" s="69"/>
      <c r="AQ73" s="69"/>
      <c r="AR73" s="69"/>
      <c r="AS73" s="69"/>
      <c r="AT73" s="69"/>
      <c r="AU73" s="69"/>
      <c r="AV73" s="69"/>
      <c r="AW73" s="69"/>
      <c r="AX73" s="69"/>
      <c r="AY73" s="69"/>
    </row>
    <row r="74" spans="1:51" x14ac:dyDescent="0.25">
      <c r="A74" s="24"/>
      <c r="B74" s="41">
        <f t="shared" si="43"/>
        <v>1.649999999999995</v>
      </c>
      <c r="C74" s="35">
        <f t="shared" si="42"/>
        <v>1.0509860116741064E-9</v>
      </c>
      <c r="D74" s="20" t="s">
        <v>6</v>
      </c>
      <c r="E74" s="63">
        <v>3.1523510953860003E-9</v>
      </c>
      <c r="F74" s="62">
        <v>2.65932936008904E-9</v>
      </c>
      <c r="G74" s="62">
        <v>2.2410078877152004E-9</v>
      </c>
      <c r="H74" s="62">
        <v>1.94220683601992E-9</v>
      </c>
      <c r="I74" s="62">
        <v>1.6732858894939202E-9</v>
      </c>
      <c r="J74" s="62">
        <v>1.4596431375317601E-9</v>
      </c>
      <c r="K74" s="62">
        <v>1.2220963014340799E-9</v>
      </c>
      <c r="L74" s="62">
        <v>1.0204055915396801E-9</v>
      </c>
      <c r="M74" s="62">
        <v>8.3963095526392008E-10</v>
      </c>
      <c r="N74" s="62">
        <v>6.6035032424671205E-10</v>
      </c>
      <c r="O74" s="62">
        <v>5.2290184046691208E-10</v>
      </c>
      <c r="P74" s="62">
        <v>4.3027351444133602E-10</v>
      </c>
      <c r="Q74" s="62">
        <v>3.4660921996662403E-10</v>
      </c>
      <c r="R74" s="62">
        <v>3.0178906221231202E-10</v>
      </c>
      <c r="S74" s="62">
        <v>2.8386099911062404E-10</v>
      </c>
      <c r="T74" s="62">
        <v>2.7639097281817601E-10</v>
      </c>
      <c r="U74" s="62">
        <v>2.8087298859363204E-10</v>
      </c>
      <c r="V74" s="62">
        <v>2.9133102540298402E-10</v>
      </c>
      <c r="W74" s="62">
        <v>3.1075309376316803E-10</v>
      </c>
      <c r="X74" s="62">
        <v>3.3913919367419203E-10</v>
      </c>
      <c r="Y74" s="62">
        <v>3.7947733565312799E-10</v>
      </c>
      <c r="Z74" s="62">
        <v>4.4073155125062405E-10</v>
      </c>
      <c r="AA74" s="62">
        <v>5.0347977210665605E-10</v>
      </c>
      <c r="AB74" s="62">
        <v>5.6921600347966407E-10</v>
      </c>
      <c r="AC74" s="62">
        <v>6.4092825588657607E-10</v>
      </c>
      <c r="AD74" s="62">
        <v>7.5746066604776006E-10</v>
      </c>
      <c r="AE74" s="62">
        <v>9.0835519715383992E-10</v>
      </c>
      <c r="AF74" s="62">
        <v>1.1294679754084802E-9</v>
      </c>
      <c r="AG74" s="62">
        <v>1.4596431375317601E-9</v>
      </c>
      <c r="AH74" s="62">
        <v>1.91232673085032E-9</v>
      </c>
      <c r="AI74" s="62">
        <v>2.1961877299611201E-9</v>
      </c>
      <c r="AJ74" s="62">
        <v>2.4800487290712799E-9</v>
      </c>
      <c r="AK74" s="24"/>
      <c r="AL74" s="24"/>
      <c r="AM74" s="25"/>
      <c r="AN74" s="25"/>
      <c r="AO74" s="25"/>
      <c r="AP74" s="25"/>
      <c r="AQ74" s="25"/>
      <c r="AR74" s="25"/>
      <c r="AS74" s="68"/>
      <c r="AT74" s="68"/>
      <c r="AU74" s="68"/>
      <c r="AV74" s="68"/>
      <c r="AW74" s="68"/>
      <c r="AX74" s="68"/>
      <c r="AY74" s="68"/>
    </row>
    <row r="75" spans="1:51" ht="15.75" thickBot="1" x14ac:dyDescent="0.3">
      <c r="A75" s="24"/>
      <c r="B75" s="41">
        <f t="shared" si="43"/>
        <v>1.6500000000000001</v>
      </c>
      <c r="C75" s="35">
        <f t="shared" si="42"/>
        <v>1.7341269192622757E-9</v>
      </c>
      <c r="D75" s="20" t="s">
        <v>7</v>
      </c>
      <c r="E75" s="63">
        <v>5.2013793073868799E-9</v>
      </c>
      <c r="F75" s="62">
        <v>4.38789344414688E-9</v>
      </c>
      <c r="G75" s="62">
        <v>3.6976630147300799E-9</v>
      </c>
      <c r="H75" s="62">
        <v>3.2046412794328797E-9</v>
      </c>
      <c r="I75" s="62">
        <v>2.7609217176649604E-9</v>
      </c>
      <c r="J75" s="62">
        <v>2.4084111769274403E-9</v>
      </c>
      <c r="K75" s="62">
        <v>2.0164588973662403E-9</v>
      </c>
      <c r="L75" s="62">
        <v>1.6836692260404801E-9</v>
      </c>
      <c r="M75" s="62">
        <v>1.38539107618544E-9</v>
      </c>
      <c r="N75" s="62">
        <v>1.08957803500704E-9</v>
      </c>
      <c r="O75" s="62">
        <v>8.6278803677039999E-10</v>
      </c>
      <c r="P75" s="62">
        <v>7.099512988282081E-10</v>
      </c>
      <c r="Q75" s="62">
        <v>5.7190521294492801E-10</v>
      </c>
      <c r="R75" s="62">
        <v>4.9795195265031204E-10</v>
      </c>
      <c r="S75" s="62">
        <v>4.6837064853252804E-10</v>
      </c>
      <c r="T75" s="62">
        <v>4.5604510514999199E-10</v>
      </c>
      <c r="U75" s="62">
        <v>4.6344043117949597E-10</v>
      </c>
      <c r="V75" s="62">
        <v>4.8069619191492001E-10</v>
      </c>
      <c r="W75" s="62">
        <v>5.1274260470922394E-10</v>
      </c>
      <c r="X75" s="62">
        <v>5.59579669562416E-10</v>
      </c>
      <c r="Y75" s="62">
        <v>6.2613760382766406E-10</v>
      </c>
      <c r="Z75" s="62">
        <v>7.2720705956352796E-10</v>
      </c>
      <c r="AA75" s="62">
        <v>8.30741623976E-10</v>
      </c>
      <c r="AB75" s="62">
        <v>9.3920640574144016E-10</v>
      </c>
      <c r="AC75" s="62">
        <v>1.0575316222128801E-9</v>
      </c>
      <c r="AD75" s="62">
        <v>1.2498100989788001E-9</v>
      </c>
      <c r="AE75" s="62">
        <v>1.4987860753038399E-9</v>
      </c>
      <c r="AF75" s="62">
        <v>1.8636221594240002E-9</v>
      </c>
      <c r="AG75" s="62">
        <v>2.4084111769274403E-9</v>
      </c>
      <c r="AH75" s="62">
        <v>3.1553391059030401E-9</v>
      </c>
      <c r="AI75" s="62">
        <v>3.62370975443584E-9</v>
      </c>
      <c r="AJ75" s="62">
        <v>4.0920804029676001E-9</v>
      </c>
      <c r="AK75" s="24"/>
      <c r="AL75" s="24"/>
      <c r="AM75" s="25"/>
      <c r="AN75" s="25"/>
      <c r="AO75" s="25"/>
      <c r="AP75" s="25"/>
      <c r="AQ75" s="25"/>
      <c r="AR75" s="25"/>
      <c r="AS75" s="68"/>
      <c r="AT75" s="68"/>
      <c r="AU75" s="68"/>
      <c r="AV75" s="68"/>
      <c r="AW75" s="68"/>
      <c r="AX75" s="68"/>
      <c r="AY75" s="68"/>
    </row>
    <row r="76" spans="1:51" ht="15.75" thickBot="1" x14ac:dyDescent="0.3">
      <c r="A76" s="24"/>
      <c r="B76" s="41">
        <f t="shared" si="43"/>
        <v>9.8120900433941227E-2</v>
      </c>
      <c r="C76" s="35">
        <f t="shared" si="42"/>
        <v>1.7015409478475098E-10</v>
      </c>
      <c r="D76" s="31" t="s">
        <v>9</v>
      </c>
      <c r="E76" s="62">
        <v>5.1036402113927152E-10</v>
      </c>
      <c r="F76" s="62">
        <v>4.3054405574786331E-10</v>
      </c>
      <c r="G76" s="62">
        <v>3.6281802450661027E-10</v>
      </c>
      <c r="H76" s="62">
        <v>3.1444228790573939E-10</v>
      </c>
      <c r="I76" s="62">
        <v>2.709041249649131E-10</v>
      </c>
      <c r="J76" s="62">
        <v>2.3631547329528661E-10</v>
      </c>
      <c r="K76" s="62">
        <v>1.9785676269759996E-10</v>
      </c>
      <c r="L76" s="62">
        <v>1.6520314049200647E-10</v>
      </c>
      <c r="M76" s="62">
        <v>1.3593581984846916E-10</v>
      </c>
      <c r="N76" s="62">
        <v>1.0691037788793964E-10</v>
      </c>
      <c r="O76" s="62">
        <v>8.4657539051545879E-11</v>
      </c>
      <c r="P76" s="62">
        <v>6.9661060705268523E-11</v>
      </c>
      <c r="Q76" s="62">
        <v>5.6115854457023744E-11</v>
      </c>
      <c r="R76" s="62">
        <v>4.8859493966888741E-11</v>
      </c>
      <c r="S76" s="62">
        <v>4.5956949770841029E-11</v>
      </c>
      <c r="T76" s="62">
        <v>4.4747556355808049E-11</v>
      </c>
      <c r="U76" s="62">
        <v>4.5473192404824344E-11</v>
      </c>
      <c r="V76" s="62">
        <v>4.7166343185860038E-11</v>
      </c>
      <c r="W76" s="62">
        <v>5.0310766064914344E-11</v>
      </c>
      <c r="X76" s="62">
        <v>5.4906461041990764E-11</v>
      </c>
      <c r="Y76" s="62">
        <v>6.1437185483121099E-11</v>
      </c>
      <c r="Z76" s="62">
        <v>7.1354211486293742E-11</v>
      </c>
      <c r="AA76" s="62">
        <v>8.1513116172479954E-11</v>
      </c>
      <c r="AB76" s="62">
        <v>9.2155778224675852E-11</v>
      </c>
      <c r="AC76" s="62">
        <v>1.0376595500889114E-10</v>
      </c>
      <c r="AD76" s="62">
        <v>1.2263249228323449E-10</v>
      </c>
      <c r="AE76" s="62">
        <v>1.4706223926666893E-10</v>
      </c>
      <c r="AF76" s="62">
        <v>1.8286028435132262E-10</v>
      </c>
      <c r="AG76" s="62">
        <v>2.3631547329528661E-10</v>
      </c>
      <c r="AH76" s="62">
        <v>3.0960471424563078E-10</v>
      </c>
      <c r="AI76" s="62">
        <v>3.5556166401648229E-10</v>
      </c>
      <c r="AJ76" s="62">
        <v>4.0151861378728132E-10</v>
      </c>
      <c r="AK76" s="24"/>
      <c r="AL76" s="24"/>
      <c r="AM76" s="25"/>
      <c r="AN76" s="6" t="s">
        <v>1</v>
      </c>
      <c r="AO76" s="126" t="s">
        <v>86</v>
      </c>
      <c r="AP76" s="131"/>
      <c r="AQ76" s="127"/>
      <c r="AR76" s="25"/>
      <c r="AS76" s="68"/>
      <c r="AT76" s="6" t="s">
        <v>1</v>
      </c>
      <c r="AU76" s="126" t="s">
        <v>87</v>
      </c>
      <c r="AV76" s="127"/>
      <c r="AW76" s="68"/>
      <c r="AX76" s="77" t="s">
        <v>40</v>
      </c>
      <c r="AY76" s="68"/>
    </row>
    <row r="77" spans="1:51" x14ac:dyDescent="0.25">
      <c r="A77" s="24"/>
      <c r="B77" s="41">
        <f t="shared" si="43"/>
        <v>1.650000000001651</v>
      </c>
      <c r="C77" s="35">
        <f t="shared" si="42"/>
        <v>2.8075425639512005E-10</v>
      </c>
      <c r="D77" s="33" t="s">
        <v>8</v>
      </c>
      <c r="E77" s="62">
        <v>8.4210063488064006E-10</v>
      </c>
      <c r="F77" s="62">
        <v>7.1039769198468484E-10</v>
      </c>
      <c r="G77" s="62">
        <v>5.9864974043650567E-10</v>
      </c>
      <c r="H77" s="62">
        <v>5.1882977504498879E-10</v>
      </c>
      <c r="I77" s="62">
        <v>4.4699180619255358E-10</v>
      </c>
      <c r="J77" s="62">
        <v>3.8992053093761286E-10</v>
      </c>
      <c r="K77" s="62">
        <v>3.2646365845136636E-10</v>
      </c>
      <c r="L77" s="62">
        <v>2.7258518181208324E-10</v>
      </c>
      <c r="M77" s="62">
        <v>2.2429410275019841E-10</v>
      </c>
      <c r="N77" s="62">
        <v>1.7640212351527681E-10</v>
      </c>
      <c r="O77" s="62">
        <v>1.3968493943519039E-10</v>
      </c>
      <c r="P77" s="62">
        <v>1.1494075016380801E-10</v>
      </c>
      <c r="Q77" s="62">
        <v>9.2591159854181769E-11</v>
      </c>
      <c r="R77" s="62">
        <v>8.0618165045447044E-11</v>
      </c>
      <c r="S77" s="62">
        <v>7.5828967121963532E-11</v>
      </c>
      <c r="T77" s="62">
        <v>7.383346798715712E-11</v>
      </c>
      <c r="U77" s="62">
        <v>7.50307674680352E-11</v>
      </c>
      <c r="V77" s="62">
        <v>7.7824466256746886E-11</v>
      </c>
      <c r="W77" s="62">
        <v>8.3012764007191675E-11</v>
      </c>
      <c r="X77" s="62">
        <v>9.0595660719375357E-11</v>
      </c>
      <c r="Y77" s="62">
        <v>1.013713560472512E-10</v>
      </c>
      <c r="Z77" s="62">
        <v>1.177344489525024E-10</v>
      </c>
      <c r="AA77" s="62">
        <v>1.344966416847264E-10</v>
      </c>
      <c r="AB77" s="62">
        <v>1.520570340708672E-10</v>
      </c>
      <c r="AC77" s="62">
        <v>1.7121382576484159E-10</v>
      </c>
      <c r="AD77" s="62">
        <v>2.0234361226753923E-10</v>
      </c>
      <c r="AE77" s="62">
        <v>2.4265269479024638E-10</v>
      </c>
      <c r="AF77" s="62">
        <v>3.0171946917998405E-10</v>
      </c>
      <c r="AG77" s="62">
        <v>3.8992053093761286E-10</v>
      </c>
      <c r="AH77" s="62">
        <v>5.108477785058016E-10</v>
      </c>
      <c r="AI77" s="62">
        <v>5.8667674562778238E-10</v>
      </c>
      <c r="AJ77" s="62">
        <v>6.6250571274967671E-10</v>
      </c>
      <c r="AK77" s="24"/>
      <c r="AL77" s="24"/>
      <c r="AM77" s="25"/>
      <c r="AN77" s="25"/>
      <c r="AO77" s="25"/>
      <c r="AP77" s="25"/>
      <c r="AQ77" s="25"/>
      <c r="AR77" s="25"/>
      <c r="AS77" s="68"/>
      <c r="AT77" s="68"/>
      <c r="AU77" s="68"/>
      <c r="AV77" s="68"/>
      <c r="AW77" s="68"/>
      <c r="AX77" s="68"/>
      <c r="AY77" s="68"/>
    </row>
    <row r="78" spans="1:51" x14ac:dyDescent="0.25">
      <c r="A78" s="24"/>
      <c r="B78" s="24"/>
      <c r="C78" s="24"/>
      <c r="D78" s="24"/>
      <c r="E78" s="24"/>
      <c r="F78" s="24"/>
      <c r="G78" s="24"/>
      <c r="H78" s="24"/>
      <c r="I78" s="24"/>
      <c r="J78" s="24"/>
      <c r="K78" s="24"/>
      <c r="L78" s="24"/>
      <c r="M78" s="24"/>
      <c r="N78" s="24"/>
      <c r="O78" s="24"/>
      <c r="P78" s="24"/>
      <c r="Q78" s="24"/>
      <c r="R78" s="24"/>
      <c r="S78" s="24"/>
      <c r="T78" s="24"/>
      <c r="U78" s="24"/>
      <c r="V78" s="24"/>
      <c r="W78" s="24"/>
      <c r="X78" s="24"/>
      <c r="Y78" s="24"/>
      <c r="Z78" s="24"/>
      <c r="AA78" s="24"/>
      <c r="AB78" s="24"/>
      <c r="AC78" s="24"/>
      <c r="AD78" s="24"/>
      <c r="AE78" s="24"/>
      <c r="AF78" s="24"/>
      <c r="AG78" s="24"/>
      <c r="AH78" s="24"/>
      <c r="AI78" s="24"/>
      <c r="AJ78" s="24"/>
      <c r="AK78" s="24"/>
      <c r="AL78" s="24"/>
      <c r="AM78" s="25"/>
      <c r="AN78" s="25"/>
      <c r="AO78" s="25"/>
      <c r="AP78" s="25"/>
      <c r="AQ78" s="25"/>
      <c r="AR78" s="25"/>
      <c r="AS78" s="68"/>
      <c r="AT78" s="68"/>
      <c r="AU78" s="68"/>
      <c r="AV78" s="68"/>
      <c r="AW78" s="68"/>
      <c r="AX78" s="68"/>
      <c r="AY78" s="68"/>
    </row>
    <row r="79" spans="1:51" x14ac:dyDescent="0.25">
      <c r="A79" s="24"/>
      <c r="B79" s="24"/>
      <c r="C79" s="24"/>
      <c r="D79" s="24"/>
      <c r="E79" s="24"/>
      <c r="F79" s="24"/>
      <c r="G79" s="24"/>
      <c r="H79" s="24"/>
      <c r="I79" s="24"/>
      <c r="J79" s="24"/>
      <c r="K79" s="24"/>
      <c r="L79" s="24"/>
      <c r="M79" s="24"/>
      <c r="N79" s="24"/>
      <c r="O79" s="24"/>
      <c r="P79" s="24"/>
      <c r="Q79" s="24"/>
      <c r="R79" s="24"/>
      <c r="S79" s="24"/>
      <c r="T79" s="24"/>
      <c r="U79" s="24"/>
      <c r="V79" s="24"/>
      <c r="W79" s="24"/>
      <c r="X79" s="24"/>
      <c r="Y79" s="24"/>
      <c r="Z79" s="24"/>
      <c r="AA79" s="24"/>
      <c r="AB79" s="24"/>
      <c r="AC79" s="24"/>
      <c r="AD79" s="24"/>
      <c r="AE79" s="24"/>
      <c r="AF79" s="24"/>
      <c r="AG79" s="24"/>
      <c r="AH79" s="24"/>
      <c r="AI79" s="24"/>
      <c r="AJ79" s="24"/>
      <c r="AK79" s="24"/>
      <c r="AL79" s="24"/>
      <c r="AM79" s="25"/>
      <c r="AN79" s="25"/>
      <c r="AO79" s="7" t="s">
        <v>10</v>
      </c>
      <c r="AP79" s="9" t="s">
        <v>11</v>
      </c>
      <c r="AQ79" s="25"/>
      <c r="AR79" s="25"/>
      <c r="AS79" s="68"/>
      <c r="AT79" s="68"/>
      <c r="AU79" s="68"/>
      <c r="AV79" s="68"/>
      <c r="AW79" s="68"/>
      <c r="AX79" s="68"/>
      <c r="AY79" s="68"/>
    </row>
    <row r="80" spans="1:51" x14ac:dyDescent="0.25">
      <c r="A80" s="24"/>
      <c r="B80" s="24"/>
      <c r="C80" s="24"/>
      <c r="D80" s="24"/>
      <c r="E80" s="24"/>
      <c r="F80" s="24"/>
      <c r="G80" s="24"/>
      <c r="H80" s="24"/>
      <c r="I80" s="24"/>
      <c r="J80" s="24"/>
      <c r="K80" s="24"/>
      <c r="L80" s="24"/>
      <c r="M80" s="24"/>
      <c r="N80" s="24"/>
      <c r="O80" s="24"/>
      <c r="P80" s="24"/>
      <c r="Q80" s="24"/>
      <c r="R80" s="24"/>
      <c r="S80" s="24"/>
      <c r="T80" s="24"/>
      <c r="U80" s="24"/>
      <c r="V80" s="24"/>
      <c r="W80" s="24"/>
      <c r="X80" s="24"/>
      <c r="Y80" s="24"/>
      <c r="Z80" s="24"/>
      <c r="AA80" s="24"/>
      <c r="AB80" s="24"/>
      <c r="AC80" s="24"/>
      <c r="AD80" s="24"/>
      <c r="AE80" s="24"/>
      <c r="AF80" s="24"/>
      <c r="AG80" s="24"/>
      <c r="AH80" s="24"/>
      <c r="AI80" s="24"/>
      <c r="AJ80" s="24"/>
      <c r="AK80" s="24"/>
      <c r="AL80" s="24"/>
      <c r="AM80" s="25"/>
      <c r="AN80" s="20" t="s">
        <v>3</v>
      </c>
      <c r="AO80" s="86">
        <v>0.62</v>
      </c>
      <c r="AP80" s="71">
        <v>0.6</v>
      </c>
      <c r="AQ80" s="25"/>
      <c r="AR80" s="25"/>
      <c r="AS80" s="68"/>
      <c r="AT80" s="132" t="s">
        <v>26</v>
      </c>
      <c r="AU80" s="134"/>
      <c r="AV80" s="58">
        <v>550</v>
      </c>
      <c r="AW80" s="59">
        <v>6.7000000000000004E-2</v>
      </c>
      <c r="AX80" s="60">
        <v>100</v>
      </c>
      <c r="AY80" s="68"/>
    </row>
    <row r="81" spans="1:51" x14ac:dyDescent="0.25">
      <c r="A81" s="24"/>
      <c r="B81" s="24"/>
      <c r="C81" s="24"/>
      <c r="D81" s="24"/>
      <c r="E81" s="24"/>
      <c r="F81" s="24"/>
      <c r="G81" s="24"/>
      <c r="H81" s="24"/>
      <c r="I81" s="24"/>
      <c r="J81" s="24"/>
      <c r="K81" s="24"/>
      <c r="L81" s="24"/>
      <c r="M81" s="24"/>
      <c r="N81" s="24"/>
      <c r="O81" s="24"/>
      <c r="P81" s="24"/>
      <c r="Q81" s="24"/>
      <c r="R81" s="24"/>
      <c r="S81" s="24"/>
      <c r="T81" s="24"/>
      <c r="U81" s="24"/>
      <c r="V81" s="24"/>
      <c r="W81" s="24"/>
      <c r="X81" s="24"/>
      <c r="Y81" s="24"/>
      <c r="Z81" s="24"/>
      <c r="AA81" s="24"/>
      <c r="AB81" s="24"/>
      <c r="AC81" s="24"/>
      <c r="AD81" s="24"/>
      <c r="AE81" s="24"/>
      <c r="AF81" s="24"/>
      <c r="AG81" s="24"/>
      <c r="AH81" s="24"/>
      <c r="AI81" s="24"/>
      <c r="AJ81" s="24"/>
      <c r="AK81" s="24"/>
      <c r="AL81" s="24"/>
      <c r="AM81" s="25"/>
      <c r="AN81" s="20" t="s">
        <v>4</v>
      </c>
      <c r="AO81" s="86">
        <v>0.64</v>
      </c>
      <c r="AP81" s="71">
        <v>0.62</v>
      </c>
      <c r="AQ81" s="25"/>
      <c r="AR81" s="25"/>
      <c r="AS81" s="68"/>
      <c r="AT81" s="143" t="s">
        <v>9</v>
      </c>
      <c r="AU81" s="144"/>
      <c r="AV81" s="58">
        <v>500</v>
      </c>
      <c r="AW81" s="59">
        <v>6.7000000000000004E-2</v>
      </c>
      <c r="AX81" s="60">
        <v>75</v>
      </c>
      <c r="AY81" s="68"/>
    </row>
    <row r="82" spans="1:51" x14ac:dyDescent="0.25">
      <c r="A82" s="24"/>
      <c r="B82" s="24"/>
      <c r="C82" s="24"/>
      <c r="D82" s="24"/>
      <c r="E82" s="24"/>
      <c r="F82" s="24"/>
      <c r="G82" s="24"/>
      <c r="H82" s="24"/>
      <c r="I82" s="24"/>
      <c r="J82" s="24"/>
      <c r="K82" s="24"/>
      <c r="L82" s="24"/>
      <c r="M82" s="24"/>
      <c r="N82" s="24"/>
      <c r="O82" s="24"/>
      <c r="P82" s="24"/>
      <c r="Q82" s="24"/>
      <c r="R82" s="24"/>
      <c r="S82" s="24"/>
      <c r="T82" s="24"/>
      <c r="U82" s="24"/>
      <c r="V82" s="24"/>
      <c r="W82" s="24"/>
      <c r="X82" s="24"/>
      <c r="Y82" s="24"/>
      <c r="Z82" s="24"/>
      <c r="AA82" s="24"/>
      <c r="AB82" s="24"/>
      <c r="AC82" s="24"/>
      <c r="AD82" s="24"/>
      <c r="AE82" s="24"/>
      <c r="AF82" s="24"/>
      <c r="AG82" s="24"/>
      <c r="AH82" s="24"/>
      <c r="AI82" s="24"/>
      <c r="AJ82" s="24"/>
      <c r="AK82" s="24"/>
      <c r="AL82" s="24"/>
      <c r="AM82" s="25"/>
      <c r="AN82" s="20" t="s">
        <v>5</v>
      </c>
      <c r="AO82" s="86">
        <v>0.66</v>
      </c>
      <c r="AP82" s="71">
        <v>0.64</v>
      </c>
      <c r="AQ82" s="25"/>
      <c r="AR82" s="25"/>
      <c r="AS82" s="68"/>
      <c r="AT82" s="136" t="s">
        <v>8</v>
      </c>
      <c r="AU82" s="137"/>
      <c r="AV82" s="58">
        <v>500</v>
      </c>
      <c r="AW82" s="59">
        <v>6.7000000000000004E-2</v>
      </c>
      <c r="AX82" s="60">
        <v>75</v>
      </c>
      <c r="AY82" s="68"/>
    </row>
    <row r="83" spans="1:51" x14ac:dyDescent="0.25">
      <c r="A83" s="42"/>
      <c r="B83" s="42"/>
      <c r="C83" s="42"/>
      <c r="D83" s="42"/>
      <c r="E83" s="42"/>
      <c r="F83" s="42"/>
      <c r="G83" s="42"/>
      <c r="H83" s="42"/>
      <c r="I83" s="42"/>
      <c r="J83" s="42"/>
      <c r="K83" s="42"/>
      <c r="L83" s="42"/>
      <c r="M83" s="42"/>
      <c r="N83" s="42"/>
      <c r="O83" s="42"/>
      <c r="P83" s="42"/>
      <c r="Q83" s="42"/>
      <c r="R83" s="42"/>
      <c r="S83" s="42"/>
      <c r="T83" s="42"/>
      <c r="U83" s="42"/>
      <c r="V83" s="42"/>
      <c r="W83" s="42"/>
      <c r="X83" s="42"/>
      <c r="Y83" s="42"/>
      <c r="Z83" s="42"/>
      <c r="AA83" s="42"/>
      <c r="AB83" s="42"/>
      <c r="AC83" s="42"/>
      <c r="AD83" s="42"/>
      <c r="AE83" s="42"/>
      <c r="AF83" s="42"/>
      <c r="AG83" s="42"/>
      <c r="AH83" s="42"/>
      <c r="AI83" s="42"/>
      <c r="AJ83" s="42"/>
      <c r="AK83" s="42"/>
      <c r="AL83" s="42"/>
      <c r="AM83" s="25"/>
      <c r="AN83" s="20" t="s">
        <v>6</v>
      </c>
      <c r="AO83" s="86">
        <v>0.68</v>
      </c>
      <c r="AP83" s="71">
        <v>0.66</v>
      </c>
      <c r="AQ83" s="25"/>
      <c r="AR83" s="25"/>
      <c r="AS83" s="68"/>
      <c r="AT83" s="68"/>
      <c r="AU83" s="68"/>
      <c r="AV83" s="68"/>
      <c r="AW83" s="68"/>
      <c r="AX83" s="68"/>
      <c r="AY83" s="68"/>
    </row>
    <row r="84" spans="1:51" ht="15.75" thickBot="1" x14ac:dyDescent="0.3">
      <c r="A84" s="42"/>
      <c r="B84" s="42"/>
      <c r="C84" s="42"/>
      <c r="D84" s="42"/>
      <c r="E84" s="42"/>
      <c r="F84" s="42"/>
      <c r="G84" s="42"/>
      <c r="H84" s="42"/>
      <c r="I84" s="42"/>
      <c r="J84" s="42"/>
      <c r="K84" s="42"/>
      <c r="L84" s="42"/>
      <c r="M84" s="42"/>
      <c r="N84" s="42"/>
      <c r="O84" s="42"/>
      <c r="P84" s="42"/>
      <c r="Q84" s="42"/>
      <c r="R84" s="42"/>
      <c r="S84" s="42"/>
      <c r="T84" s="42"/>
      <c r="U84" s="42"/>
      <c r="V84" s="42"/>
      <c r="W84" s="42"/>
      <c r="X84" s="42"/>
      <c r="Y84" s="42"/>
      <c r="Z84" s="42"/>
      <c r="AA84" s="42"/>
      <c r="AB84" s="42"/>
      <c r="AC84" s="42"/>
      <c r="AD84" s="42"/>
      <c r="AE84" s="42"/>
      <c r="AF84" s="42"/>
      <c r="AG84" s="42"/>
      <c r="AH84" s="42"/>
      <c r="AI84" s="42"/>
      <c r="AJ84" s="42"/>
      <c r="AK84" s="42"/>
      <c r="AL84" s="42"/>
      <c r="AM84" s="25"/>
      <c r="AN84" s="20" t="s">
        <v>7</v>
      </c>
      <c r="AO84" s="86">
        <v>0.7</v>
      </c>
      <c r="AP84" s="71">
        <v>0.68</v>
      </c>
      <c r="AQ84" s="25"/>
      <c r="AR84" s="25"/>
      <c r="AS84" s="68"/>
      <c r="AT84" s="68"/>
      <c r="AU84" s="68"/>
      <c r="AV84" s="68"/>
      <c r="AW84" s="68"/>
      <c r="AX84" s="68"/>
      <c r="AY84" s="68"/>
    </row>
    <row r="85" spans="1:51" ht="15.75" thickBot="1" x14ac:dyDescent="0.3">
      <c r="A85" s="42"/>
      <c r="B85" s="129" t="s">
        <v>60</v>
      </c>
      <c r="C85" s="138"/>
      <c r="D85" s="138"/>
      <c r="E85" s="130"/>
      <c r="F85" s="42"/>
      <c r="G85" s="126" t="s">
        <v>64</v>
      </c>
      <c r="H85" s="131"/>
      <c r="I85" s="131"/>
      <c r="J85" s="131"/>
      <c r="K85" s="131"/>
      <c r="L85" s="131"/>
      <c r="M85" s="131"/>
      <c r="N85" s="131"/>
      <c r="O85" s="127"/>
      <c r="P85" s="42"/>
      <c r="Q85" s="42"/>
      <c r="R85" s="42"/>
      <c r="S85" s="42"/>
      <c r="T85" s="42"/>
      <c r="U85" s="42"/>
      <c r="V85" s="42"/>
      <c r="W85" s="42"/>
      <c r="X85" s="42"/>
      <c r="Y85" s="42"/>
      <c r="Z85" s="42"/>
      <c r="AA85" s="42"/>
      <c r="AB85" s="42"/>
      <c r="AC85" s="42"/>
      <c r="AD85" s="42"/>
      <c r="AE85" s="42"/>
      <c r="AF85" s="42"/>
      <c r="AG85" s="42"/>
      <c r="AH85" s="42"/>
      <c r="AI85" s="42"/>
      <c r="AJ85" s="42"/>
      <c r="AK85" s="42"/>
      <c r="AL85" s="42"/>
      <c r="AM85" s="25"/>
      <c r="AN85" s="31" t="s">
        <v>9</v>
      </c>
      <c r="AO85" s="87">
        <v>0.35</v>
      </c>
      <c r="AP85" s="88">
        <v>0.32</v>
      </c>
      <c r="AQ85" s="25"/>
      <c r="AR85" s="25"/>
      <c r="AS85" s="68"/>
      <c r="AT85" s="68"/>
      <c r="AU85" s="68"/>
      <c r="AV85" s="68"/>
      <c r="AW85" s="68"/>
      <c r="AX85" s="68"/>
      <c r="AY85" s="68"/>
    </row>
    <row r="86" spans="1:51" x14ac:dyDescent="0.25">
      <c r="A86" s="42"/>
      <c r="B86" s="42"/>
      <c r="C86" s="42"/>
      <c r="D86" s="42"/>
      <c r="E86" s="42"/>
      <c r="F86" s="42"/>
      <c r="G86" s="42"/>
      <c r="H86" s="42"/>
      <c r="I86" s="42"/>
      <c r="J86" s="42"/>
      <c r="K86" s="42"/>
      <c r="L86" s="42"/>
      <c r="M86" s="42"/>
      <c r="N86" s="42"/>
      <c r="O86" s="42"/>
      <c r="P86" s="42"/>
      <c r="Q86" s="42"/>
      <c r="R86" s="42"/>
      <c r="S86" s="42"/>
      <c r="T86" s="42"/>
      <c r="U86" s="42"/>
      <c r="V86" s="42"/>
      <c r="W86" s="42"/>
      <c r="X86" s="42"/>
      <c r="Y86" s="42"/>
      <c r="Z86" s="42"/>
      <c r="AA86" s="42"/>
      <c r="AB86" s="42"/>
      <c r="AC86" s="42"/>
      <c r="AD86" s="42"/>
      <c r="AE86" s="42"/>
      <c r="AF86" s="42"/>
      <c r="AG86" s="42"/>
      <c r="AH86" s="42"/>
      <c r="AI86" s="42"/>
      <c r="AJ86" s="42"/>
      <c r="AK86" s="42"/>
      <c r="AL86" s="42"/>
      <c r="AM86" s="25"/>
      <c r="AN86" s="33" t="s">
        <v>8</v>
      </c>
      <c r="AO86" s="87">
        <v>0.13</v>
      </c>
      <c r="AP86" s="88">
        <v>0.1</v>
      </c>
      <c r="AQ86" s="25"/>
      <c r="AR86" s="25"/>
      <c r="AS86" s="68"/>
      <c r="AT86" s="68"/>
      <c r="AU86" s="68"/>
      <c r="AV86" s="68"/>
      <c r="AW86" s="68"/>
      <c r="AX86" s="68"/>
      <c r="AY86" s="68"/>
    </row>
    <row r="87" spans="1:51" x14ac:dyDescent="0.25">
      <c r="A87" s="42"/>
      <c r="B87" s="42"/>
      <c r="C87" s="42"/>
      <c r="D87" s="42"/>
      <c r="E87" s="42"/>
      <c r="F87" s="42"/>
      <c r="G87" s="42"/>
      <c r="H87" s="42"/>
      <c r="I87" s="42"/>
      <c r="J87" s="42"/>
      <c r="K87" s="42"/>
      <c r="L87" s="42"/>
      <c r="M87" s="42"/>
      <c r="N87" s="42"/>
      <c r="O87" s="42"/>
      <c r="P87" s="42"/>
      <c r="Q87" s="42"/>
      <c r="R87" s="42"/>
      <c r="S87" s="42"/>
      <c r="T87" s="42"/>
      <c r="U87" s="42"/>
      <c r="V87" s="42"/>
      <c r="W87" s="42"/>
      <c r="X87" s="42"/>
      <c r="Y87" s="42"/>
      <c r="Z87" s="42"/>
      <c r="AA87" s="42"/>
      <c r="AB87" s="42"/>
      <c r="AC87" s="42"/>
      <c r="AD87" s="42"/>
      <c r="AE87" s="42"/>
      <c r="AF87" s="42"/>
      <c r="AG87" s="42"/>
      <c r="AH87" s="42"/>
      <c r="AI87" s="42"/>
      <c r="AJ87" s="42"/>
      <c r="AK87" s="42"/>
      <c r="AL87" s="42"/>
      <c r="AM87" s="25"/>
      <c r="AN87" s="25"/>
      <c r="AO87" s="25"/>
      <c r="AP87" s="25"/>
      <c r="AQ87" s="25"/>
      <c r="AR87" s="25"/>
      <c r="AS87" s="68"/>
      <c r="AT87" s="68"/>
      <c r="AU87" s="68"/>
      <c r="AV87" s="68"/>
      <c r="AW87" s="68"/>
      <c r="AX87" s="68"/>
      <c r="AY87" s="68"/>
    </row>
    <row r="88" spans="1:51" x14ac:dyDescent="0.25">
      <c r="A88" s="42"/>
      <c r="B88" s="139" t="s">
        <v>63</v>
      </c>
      <c r="C88" s="139"/>
      <c r="D88" s="42"/>
      <c r="E88" s="42"/>
      <c r="F88" s="42"/>
      <c r="G88" s="42"/>
      <c r="H88" s="42"/>
      <c r="I88" s="42"/>
      <c r="J88" s="42"/>
      <c r="K88" s="42"/>
      <c r="L88" s="42"/>
      <c r="M88" s="42"/>
      <c r="N88" s="42"/>
      <c r="O88" s="42"/>
      <c r="P88" s="42"/>
      <c r="Q88" s="42"/>
      <c r="R88" s="42"/>
      <c r="S88" s="42"/>
      <c r="T88" s="42"/>
      <c r="U88" s="42"/>
      <c r="V88" s="42"/>
      <c r="W88" s="42"/>
      <c r="X88" s="42"/>
      <c r="Y88" s="42"/>
      <c r="Z88" s="42"/>
      <c r="AA88" s="42"/>
      <c r="AB88" s="42"/>
      <c r="AC88" s="42"/>
      <c r="AD88" s="42"/>
      <c r="AE88" s="42"/>
      <c r="AF88" s="42"/>
      <c r="AG88" s="42"/>
      <c r="AH88" s="42"/>
      <c r="AI88" s="42"/>
      <c r="AJ88" s="42"/>
      <c r="AK88" s="42"/>
      <c r="AL88" s="42"/>
      <c r="AM88" s="25"/>
      <c r="AN88" s="25"/>
      <c r="AO88" s="25"/>
      <c r="AP88" s="25"/>
      <c r="AQ88" s="25"/>
      <c r="AR88" s="25"/>
      <c r="AS88" s="68"/>
      <c r="AT88" s="68"/>
      <c r="AU88" s="68"/>
      <c r="AV88" s="68"/>
      <c r="AW88" s="68"/>
      <c r="AX88" s="68"/>
      <c r="AY88" s="68"/>
    </row>
    <row r="89" spans="1:51" x14ac:dyDescent="0.25">
      <c r="A89" s="42"/>
      <c r="B89" s="42"/>
      <c r="C89" s="42"/>
      <c r="D89" s="42"/>
      <c r="E89" s="42"/>
      <c r="F89" s="42"/>
      <c r="G89" s="42"/>
      <c r="H89" s="42"/>
      <c r="I89" s="42"/>
      <c r="J89" s="42"/>
      <c r="K89" s="42"/>
      <c r="L89" s="42"/>
      <c r="M89" s="42"/>
      <c r="N89" s="42"/>
      <c r="O89" s="42"/>
      <c r="P89" s="42"/>
      <c r="Q89" s="42"/>
      <c r="R89" s="42"/>
      <c r="S89" s="42"/>
      <c r="T89" s="42"/>
      <c r="U89" s="42"/>
      <c r="V89" s="42"/>
      <c r="W89" s="42"/>
      <c r="X89" s="42"/>
      <c r="Y89" s="42"/>
      <c r="Z89" s="42"/>
      <c r="AA89" s="42"/>
      <c r="AB89" s="42"/>
      <c r="AC89" s="42"/>
      <c r="AD89" s="42"/>
      <c r="AE89" s="42"/>
      <c r="AF89" s="42"/>
      <c r="AG89" s="42"/>
      <c r="AH89" s="42"/>
      <c r="AI89" s="42"/>
      <c r="AJ89" s="42"/>
      <c r="AK89" s="42"/>
      <c r="AL89" s="42"/>
    </row>
    <row r="90" spans="1:51" x14ac:dyDescent="0.25">
      <c r="A90" s="42"/>
      <c r="B90" s="142" t="s">
        <v>66</v>
      </c>
      <c r="C90" s="142"/>
      <c r="D90" s="142"/>
      <c r="E90" s="142"/>
      <c r="F90" s="142"/>
      <c r="G90" s="142"/>
      <c r="H90" s="42"/>
      <c r="I90" s="42"/>
      <c r="J90" s="42"/>
      <c r="K90" s="42"/>
      <c r="L90" s="42"/>
      <c r="M90" s="42"/>
      <c r="N90" s="42"/>
      <c r="O90" s="42"/>
      <c r="P90" s="42"/>
      <c r="Q90" s="42"/>
      <c r="R90" s="42"/>
      <c r="S90" s="42"/>
      <c r="T90" s="42"/>
      <c r="U90" s="42"/>
      <c r="V90" s="42"/>
      <c r="W90" s="42"/>
      <c r="X90" s="42"/>
      <c r="Y90" s="42"/>
      <c r="Z90" s="42"/>
      <c r="AA90" s="42"/>
      <c r="AB90" s="42"/>
      <c r="AC90" s="42"/>
      <c r="AD90" s="42"/>
      <c r="AE90" s="42"/>
      <c r="AF90" s="42"/>
      <c r="AG90" s="42"/>
      <c r="AH90" s="42"/>
      <c r="AI90" s="42"/>
      <c r="AJ90" s="42"/>
      <c r="AK90" s="42"/>
      <c r="AL90" s="42"/>
    </row>
    <row r="91" spans="1:51" x14ac:dyDescent="0.25">
      <c r="A91" s="42"/>
      <c r="B91" s="42"/>
      <c r="C91" s="42"/>
      <c r="D91" s="42"/>
      <c r="E91" s="42"/>
      <c r="F91" s="42"/>
      <c r="G91" s="42"/>
      <c r="H91" s="42"/>
      <c r="I91" s="42"/>
      <c r="J91" s="42"/>
      <c r="K91" s="42"/>
      <c r="L91" s="42"/>
      <c r="M91" s="42"/>
      <c r="N91" s="42"/>
      <c r="O91" s="42"/>
      <c r="P91" s="42"/>
      <c r="Q91" s="42"/>
      <c r="R91" s="42"/>
      <c r="S91" s="42"/>
      <c r="T91" s="42"/>
      <c r="U91" s="42"/>
      <c r="V91" s="42"/>
      <c r="W91" s="42"/>
      <c r="X91" s="42"/>
      <c r="Y91" s="42"/>
      <c r="Z91" s="42"/>
      <c r="AA91" s="42"/>
      <c r="AB91" s="42"/>
      <c r="AC91" s="42"/>
      <c r="AD91" s="42"/>
      <c r="AE91" s="42"/>
      <c r="AF91" s="42"/>
      <c r="AG91" s="42"/>
      <c r="AH91" s="42"/>
      <c r="AI91" s="42"/>
      <c r="AJ91" s="42"/>
      <c r="AK91" s="42"/>
      <c r="AL91" s="42"/>
    </row>
    <row r="92" spans="1:51" x14ac:dyDescent="0.25">
      <c r="A92" s="42"/>
      <c r="B92" s="147" t="s">
        <v>89</v>
      </c>
      <c r="C92" s="147"/>
      <c r="D92" s="147"/>
      <c r="E92" s="147"/>
      <c r="F92" s="147"/>
      <c r="G92" s="147"/>
      <c r="H92" s="147"/>
      <c r="I92" s="147"/>
      <c r="J92" s="147"/>
      <c r="K92" s="147"/>
      <c r="L92" s="147"/>
      <c r="M92" s="147"/>
      <c r="N92" s="147"/>
      <c r="O92" s="147"/>
      <c r="P92" s="147"/>
      <c r="Q92" s="147"/>
      <c r="R92" s="147"/>
      <c r="S92" s="147"/>
      <c r="T92" s="147"/>
      <c r="U92" s="147"/>
      <c r="V92" s="147"/>
      <c r="W92" s="147"/>
      <c r="X92" s="147"/>
      <c r="Y92" s="147"/>
      <c r="Z92" s="147"/>
      <c r="AA92" s="147"/>
      <c r="AB92" s="147"/>
      <c r="AC92" s="147"/>
      <c r="AD92" s="147"/>
      <c r="AE92" s="147"/>
      <c r="AF92" s="147"/>
      <c r="AG92" s="147"/>
      <c r="AH92" s="147"/>
      <c r="AI92" s="147"/>
      <c r="AJ92" s="147"/>
      <c r="AK92" s="147"/>
      <c r="AL92" s="42"/>
    </row>
    <row r="93" spans="1:51" x14ac:dyDescent="0.25">
      <c r="A93" s="42"/>
      <c r="B93" s="42"/>
      <c r="C93" s="42"/>
      <c r="D93" s="42"/>
      <c r="E93" s="42"/>
      <c r="F93" s="42"/>
      <c r="G93" s="42"/>
      <c r="H93" s="42"/>
      <c r="I93" s="42"/>
      <c r="J93" s="42"/>
      <c r="K93" s="42"/>
      <c r="L93" s="42"/>
      <c r="M93" s="42"/>
      <c r="N93" s="42"/>
      <c r="O93" s="42"/>
      <c r="P93" s="42"/>
      <c r="Q93" s="42"/>
      <c r="R93" s="42"/>
      <c r="S93" s="42"/>
      <c r="T93" s="42"/>
      <c r="U93" s="42"/>
      <c r="V93" s="42"/>
      <c r="W93" s="42"/>
      <c r="X93" s="42"/>
      <c r="Y93" s="42"/>
      <c r="Z93" s="42"/>
      <c r="AA93" s="42"/>
      <c r="AB93" s="42"/>
      <c r="AC93" s="42"/>
      <c r="AD93" s="42"/>
      <c r="AE93" s="42"/>
      <c r="AF93" s="42"/>
      <c r="AG93" s="42"/>
      <c r="AH93" s="42"/>
      <c r="AI93" s="42"/>
      <c r="AJ93" s="42"/>
      <c r="AK93" s="42"/>
      <c r="AL93" s="42"/>
    </row>
    <row r="94" spans="1:51" x14ac:dyDescent="0.25">
      <c r="A94" s="42"/>
      <c r="B94" s="148" t="str">
        <f>SUBSTITUTE(SUBSTITUTE(SUBSTITUTE(SUBSTITUTE(B92,",",";"),".",","),"AbrasionVolumePerUnitEnergy=(",""),")","")</f>
        <v>3,53445425846306E-9;2,98167231282709E-9;2,51264520743827E-9;2,17762584644657E-9;1,87610842155382E-9;1,63656957844473E-9;1,37022918645636E-9;1,14409111778691E-9;9,41404404386847E-10;7,40392787791768E-10;5,8628388173563E-10;4,82427879828166E-10;3,88622458750461E-10;3,38369554601684E-10;3,18268392942211E-10;3,09892908917348E-10;3,14918199332257E-10;3,26643876966985E-10;3,48420135431427E-10;3,80246974725613E-10;4,2547458845957E-10;4,9415355746282E-10;5,645076232711E-10;6,38211882689318E-10;7,1861652932737E-10;8,49274080114156E-10;1,01845885741495E-9;1,26637318454886E-9;1,63656957844473E-9;2,14412391034732E-9;2,46239230328977E-9;2,78066069623148E-9</v>
      </c>
      <c r="C94" s="148"/>
      <c r="D94" s="148"/>
      <c r="E94" s="148"/>
      <c r="F94" s="148"/>
      <c r="G94" s="148"/>
      <c r="H94" s="148"/>
      <c r="I94" s="148"/>
      <c r="J94" s="148"/>
      <c r="K94" s="148"/>
      <c r="L94" s="148"/>
      <c r="M94" s="148"/>
      <c r="N94" s="148"/>
      <c r="O94" s="148"/>
      <c r="P94" s="148"/>
      <c r="Q94" s="148"/>
      <c r="R94" s="148"/>
      <c r="S94" s="148"/>
      <c r="T94" s="148"/>
      <c r="U94" s="148"/>
      <c r="V94" s="148"/>
      <c r="W94" s="148"/>
      <c r="X94" s="148"/>
      <c r="Y94" s="148"/>
      <c r="Z94" s="148"/>
      <c r="AA94" s="148"/>
      <c r="AB94" s="148"/>
      <c r="AC94" s="148"/>
      <c r="AD94" s="148"/>
      <c r="AE94" s="148"/>
      <c r="AF94" s="148"/>
      <c r="AG94" s="148"/>
      <c r="AH94" s="148"/>
      <c r="AI94" s="148"/>
      <c r="AJ94" s="148"/>
      <c r="AK94" s="148"/>
      <c r="AL94" s="42"/>
    </row>
    <row r="95" spans="1:51" x14ac:dyDescent="0.25">
      <c r="A95" s="42"/>
      <c r="B95" s="43">
        <v>1</v>
      </c>
      <c r="C95" s="43">
        <f>FIND(";",$B$94,B95+1)</f>
        <v>20</v>
      </c>
      <c r="D95" s="43">
        <f t="shared" ref="D95:AG95" si="44">FIND(";",$B$94,C95+1)</f>
        <v>40</v>
      </c>
      <c r="E95" s="43">
        <f t="shared" si="44"/>
        <v>60</v>
      </c>
      <c r="F95" s="43">
        <f t="shared" si="44"/>
        <v>80</v>
      </c>
      <c r="G95" s="43">
        <f t="shared" si="44"/>
        <v>100</v>
      </c>
      <c r="H95" s="43">
        <f t="shared" si="44"/>
        <v>120</v>
      </c>
      <c r="I95" s="43">
        <f t="shared" si="44"/>
        <v>140</v>
      </c>
      <c r="J95" s="43">
        <f t="shared" si="44"/>
        <v>160</v>
      </c>
      <c r="K95" s="43">
        <f t="shared" si="44"/>
        <v>181</v>
      </c>
      <c r="L95" s="43">
        <f t="shared" si="44"/>
        <v>202</v>
      </c>
      <c r="M95" s="43">
        <f t="shared" si="44"/>
        <v>222</v>
      </c>
      <c r="N95" s="43">
        <f t="shared" si="44"/>
        <v>243</v>
      </c>
      <c r="O95" s="43">
        <f t="shared" si="44"/>
        <v>264</v>
      </c>
      <c r="P95" s="43">
        <f t="shared" si="44"/>
        <v>285</v>
      </c>
      <c r="Q95" s="43">
        <f t="shared" si="44"/>
        <v>306</v>
      </c>
      <c r="R95" s="43">
        <f t="shared" si="44"/>
        <v>327</v>
      </c>
      <c r="S95" s="43">
        <f t="shared" si="44"/>
        <v>348</v>
      </c>
      <c r="T95" s="43">
        <f t="shared" si="44"/>
        <v>369</v>
      </c>
      <c r="U95" s="43">
        <f t="shared" si="44"/>
        <v>390</v>
      </c>
      <c r="V95" s="43">
        <f t="shared" si="44"/>
        <v>411</v>
      </c>
      <c r="W95" s="43">
        <f t="shared" si="44"/>
        <v>431</v>
      </c>
      <c r="X95" s="43">
        <f t="shared" si="44"/>
        <v>451</v>
      </c>
      <c r="Y95" s="43">
        <f t="shared" si="44"/>
        <v>470</v>
      </c>
      <c r="Z95" s="43">
        <f t="shared" si="44"/>
        <v>491</v>
      </c>
      <c r="AA95" s="43">
        <f t="shared" si="44"/>
        <v>511</v>
      </c>
      <c r="AB95" s="43">
        <f t="shared" si="44"/>
        <v>532</v>
      </c>
      <c r="AC95" s="43">
        <f t="shared" si="44"/>
        <v>552</v>
      </c>
      <c r="AD95" s="43">
        <f t="shared" si="44"/>
        <v>572</v>
      </c>
      <c r="AE95" s="43">
        <f t="shared" si="44"/>
        <v>592</v>
      </c>
      <c r="AF95" s="43">
        <f t="shared" si="44"/>
        <v>612</v>
      </c>
      <c r="AG95" s="43">
        <f t="shared" si="44"/>
        <v>632</v>
      </c>
      <c r="AH95" s="42"/>
      <c r="AI95" s="42"/>
      <c r="AJ95" s="42"/>
      <c r="AK95" s="42"/>
      <c r="AL95" s="42"/>
    </row>
    <row r="96" spans="1:51" s="46" customFormat="1" x14ac:dyDescent="0.25">
      <c r="A96" s="44"/>
      <c r="B96" s="45">
        <f>_xlfn.NUMBERVALUE(MID($B$94,B95,C95-1))</f>
        <v>3.5344542584630598E-9</v>
      </c>
      <c r="C96" s="45">
        <f t="shared" ref="C96:AF96" si="45">_xlfn.NUMBERVALUE(MID($B$94,C95+1,D95-C95-1))</f>
        <v>2.9816723128270902E-9</v>
      </c>
      <c r="D96" s="45">
        <f t="shared" si="45"/>
        <v>2.51264520743827E-9</v>
      </c>
      <c r="E96" s="45">
        <f t="shared" si="45"/>
        <v>2.1776258464465702E-9</v>
      </c>
      <c r="F96" s="45">
        <f t="shared" si="45"/>
        <v>1.8761084215538199E-9</v>
      </c>
      <c r="G96" s="45">
        <f t="shared" si="45"/>
        <v>1.6365695784447299E-9</v>
      </c>
      <c r="H96" s="45">
        <f t="shared" si="45"/>
        <v>1.37022918645636E-9</v>
      </c>
      <c r="I96" s="45">
        <f t="shared" si="45"/>
        <v>1.1440911177869101E-9</v>
      </c>
      <c r="J96" s="45">
        <f t="shared" si="45"/>
        <v>9.4140440438684695E-10</v>
      </c>
      <c r="K96" s="45">
        <f t="shared" si="45"/>
        <v>7.4039278779176803E-10</v>
      </c>
      <c r="L96" s="45">
        <f t="shared" si="45"/>
        <v>5.8628388173563005E-10</v>
      </c>
      <c r="M96" s="45">
        <f t="shared" si="45"/>
        <v>4.8242787982816597E-10</v>
      </c>
      <c r="N96" s="45">
        <f t="shared" si="45"/>
        <v>3.8862245875046101E-10</v>
      </c>
      <c r="O96" s="45">
        <f t="shared" si="45"/>
        <v>3.3836955460168402E-10</v>
      </c>
      <c r="P96" s="45">
        <f t="shared" si="45"/>
        <v>3.1826839294221102E-10</v>
      </c>
      <c r="Q96" s="45">
        <f t="shared" si="45"/>
        <v>3.09892908917348E-10</v>
      </c>
      <c r="R96" s="45">
        <f t="shared" si="45"/>
        <v>3.1491819933225698E-10</v>
      </c>
      <c r="S96" s="45">
        <f t="shared" si="45"/>
        <v>3.26643876966985E-10</v>
      </c>
      <c r="T96" s="45">
        <f t="shared" si="45"/>
        <v>3.4842013543142701E-10</v>
      </c>
      <c r="U96" s="45">
        <f t="shared" si="45"/>
        <v>3.80246974725613E-10</v>
      </c>
      <c r="V96" s="45">
        <f t="shared" si="45"/>
        <v>4.2547458845956998E-10</v>
      </c>
      <c r="W96" s="45">
        <f t="shared" si="45"/>
        <v>4.9415355746281996E-10</v>
      </c>
      <c r="X96" s="45">
        <f t="shared" si="45"/>
        <v>5.6450762327109999E-10</v>
      </c>
      <c r="Y96" s="45">
        <f t="shared" si="45"/>
        <v>6.3821188268931804E-10</v>
      </c>
      <c r="Z96" s="45">
        <f t="shared" si="45"/>
        <v>7.1861652932737002E-10</v>
      </c>
      <c r="AA96" s="45">
        <f t="shared" si="45"/>
        <v>8.4927408011415597E-10</v>
      </c>
      <c r="AB96" s="45">
        <f t="shared" si="45"/>
        <v>1.0184588574149501E-9</v>
      </c>
      <c r="AC96" s="45">
        <f t="shared" si="45"/>
        <v>1.2663731845488601E-9</v>
      </c>
      <c r="AD96" s="45">
        <f t="shared" si="45"/>
        <v>1.6365695784447299E-9</v>
      </c>
      <c r="AE96" s="45">
        <f t="shared" si="45"/>
        <v>2.14412391034732E-9</v>
      </c>
      <c r="AF96" s="45">
        <f t="shared" si="45"/>
        <v>2.4623923032897698E-9</v>
      </c>
      <c r="AG96" s="45">
        <f>_xlfn.NUMBERVALUE(MID($B$94,AG95+1,50))</f>
        <v>2.7806606962314801E-9</v>
      </c>
      <c r="AH96" s="42"/>
      <c r="AI96" s="42"/>
      <c r="AJ96" s="42"/>
      <c r="AK96" s="42"/>
      <c r="AL96" s="44"/>
    </row>
    <row r="97" spans="1:38" x14ac:dyDescent="0.25">
      <c r="A97" s="42"/>
      <c r="B97" s="42"/>
      <c r="C97" s="42"/>
      <c r="D97" s="42"/>
      <c r="E97" s="42"/>
      <c r="F97" s="42"/>
      <c r="G97" s="42"/>
      <c r="H97" s="42"/>
      <c r="I97" s="42"/>
      <c r="J97" s="42"/>
      <c r="K97" s="42"/>
      <c r="L97" s="42"/>
      <c r="M97" s="42"/>
      <c r="N97" s="42"/>
      <c r="O97" s="42"/>
      <c r="P97" s="42"/>
      <c r="Q97" s="42"/>
      <c r="R97" s="42"/>
      <c r="S97" s="42"/>
      <c r="T97" s="42"/>
      <c r="U97" s="42"/>
      <c r="V97" s="42"/>
      <c r="W97" s="42"/>
      <c r="X97" s="42"/>
      <c r="Y97" s="42"/>
      <c r="Z97" s="42"/>
      <c r="AA97" s="42"/>
      <c r="AB97" s="42"/>
      <c r="AC97" s="42"/>
      <c r="AD97" s="42"/>
      <c r="AE97" s="42"/>
      <c r="AF97" s="42"/>
      <c r="AG97" s="42"/>
      <c r="AH97" s="42"/>
      <c r="AI97" s="42"/>
      <c r="AJ97" s="42"/>
      <c r="AK97" s="42"/>
      <c r="AL97" s="42"/>
    </row>
    <row r="98" spans="1:38" x14ac:dyDescent="0.25">
      <c r="A98" s="42"/>
      <c r="B98" s="142" t="s">
        <v>67</v>
      </c>
      <c r="C98" s="142"/>
      <c r="D98" s="142"/>
      <c r="E98" s="142"/>
      <c r="F98" s="142"/>
      <c r="G98" s="142"/>
      <c r="H98" s="42"/>
      <c r="I98" s="42"/>
      <c r="J98" s="42"/>
      <c r="K98" s="42"/>
      <c r="L98" s="42"/>
      <c r="M98" s="42"/>
      <c r="N98" s="42"/>
      <c r="O98" s="42"/>
      <c r="P98" s="42"/>
      <c r="Q98" s="42"/>
      <c r="R98" s="42"/>
      <c r="S98" s="42"/>
      <c r="T98" s="42"/>
      <c r="U98" s="42"/>
      <c r="V98" s="42"/>
      <c r="W98" s="42"/>
      <c r="X98" s="42"/>
      <c r="Y98" s="42"/>
      <c r="Z98" s="42"/>
      <c r="AA98" s="42"/>
      <c r="AB98" s="42"/>
      <c r="AC98" s="42"/>
      <c r="AD98" s="42"/>
      <c r="AE98" s="42"/>
      <c r="AF98" s="42"/>
      <c r="AG98" s="42"/>
      <c r="AH98" s="42"/>
      <c r="AI98" s="42"/>
      <c r="AJ98" s="42"/>
      <c r="AK98" s="42"/>
      <c r="AL98" s="42"/>
    </row>
    <row r="99" spans="1:38" ht="15.75" thickBot="1" x14ac:dyDescent="0.3">
      <c r="A99" s="42"/>
      <c r="B99" s="42"/>
      <c r="C99" s="42"/>
      <c r="D99" s="42"/>
      <c r="E99" s="42"/>
      <c r="F99" s="42"/>
      <c r="G99" s="42"/>
      <c r="H99" s="42"/>
      <c r="I99" s="42"/>
      <c r="J99" s="42"/>
      <c r="K99" s="42"/>
      <c r="L99" s="42"/>
      <c r="M99" s="42"/>
      <c r="N99" s="42"/>
      <c r="O99" s="42"/>
      <c r="P99" s="42"/>
      <c r="Q99" s="42"/>
      <c r="R99" s="42"/>
      <c r="S99" s="42"/>
      <c r="T99" s="42"/>
      <c r="U99" s="42"/>
      <c r="V99" s="42"/>
      <c r="W99" s="42"/>
      <c r="X99" s="42"/>
      <c r="Y99" s="42"/>
      <c r="Z99" s="42"/>
      <c r="AA99" s="42"/>
      <c r="AB99" s="42"/>
      <c r="AC99" s="42"/>
      <c r="AD99" s="42"/>
      <c r="AE99" s="42"/>
      <c r="AF99" s="42"/>
      <c r="AG99" s="42"/>
      <c r="AH99" s="42"/>
      <c r="AI99" s="42"/>
      <c r="AJ99" s="42"/>
      <c r="AK99" s="42"/>
      <c r="AL99" s="42"/>
    </row>
    <row r="100" spans="1:38" ht="15.75" thickBot="1" x14ac:dyDescent="0.3">
      <c r="A100" s="42"/>
      <c r="B100" s="47" t="s">
        <v>62</v>
      </c>
      <c r="C100" s="48">
        <v>1</v>
      </c>
      <c r="D100" s="20">
        <v>2</v>
      </c>
      <c r="E100" s="48">
        <v>3</v>
      </c>
      <c r="F100" s="20">
        <v>4</v>
      </c>
      <c r="G100" s="48">
        <v>5</v>
      </c>
      <c r="H100" s="20">
        <v>6</v>
      </c>
      <c r="I100" s="48">
        <v>7</v>
      </c>
      <c r="J100" s="20">
        <v>8</v>
      </c>
      <c r="K100" s="48">
        <v>9</v>
      </c>
      <c r="L100" s="20">
        <v>10</v>
      </c>
      <c r="M100" s="48">
        <v>11</v>
      </c>
      <c r="N100" s="20">
        <v>12</v>
      </c>
      <c r="O100" s="48">
        <v>13</v>
      </c>
      <c r="P100" s="20">
        <v>14</v>
      </c>
      <c r="Q100" s="48">
        <v>15</v>
      </c>
      <c r="R100" s="20">
        <v>16</v>
      </c>
      <c r="S100" s="48">
        <v>17</v>
      </c>
      <c r="T100" s="20">
        <v>18</v>
      </c>
      <c r="U100" s="48">
        <v>19</v>
      </c>
      <c r="V100" s="20">
        <v>20</v>
      </c>
      <c r="W100" s="48">
        <v>21</v>
      </c>
      <c r="X100" s="20">
        <v>22</v>
      </c>
      <c r="Y100" s="48">
        <v>23</v>
      </c>
      <c r="Z100" s="20">
        <v>24</v>
      </c>
      <c r="AA100" s="48">
        <v>25</v>
      </c>
      <c r="AB100" s="20">
        <v>26</v>
      </c>
      <c r="AC100" s="48">
        <v>27</v>
      </c>
      <c r="AD100" s="20">
        <v>28</v>
      </c>
      <c r="AE100" s="48">
        <v>29</v>
      </c>
      <c r="AF100" s="20">
        <v>30</v>
      </c>
      <c r="AG100" s="48">
        <v>31</v>
      </c>
      <c r="AH100" s="20">
        <v>32</v>
      </c>
      <c r="AI100" s="42"/>
      <c r="AJ100" s="42"/>
      <c r="AK100" s="42"/>
      <c r="AL100" s="42"/>
    </row>
    <row r="101" spans="1:38" x14ac:dyDescent="0.25">
      <c r="A101" s="42"/>
      <c r="B101" s="20" t="s">
        <v>65</v>
      </c>
      <c r="C101" s="49">
        <f>B96</f>
        <v>3.5344542584630598E-9</v>
      </c>
      <c r="D101" s="49">
        <f t="shared" ref="D101:AH101" si="46">C96</f>
        <v>2.9816723128270902E-9</v>
      </c>
      <c r="E101" s="49">
        <f t="shared" si="46"/>
        <v>2.51264520743827E-9</v>
      </c>
      <c r="F101" s="49">
        <f t="shared" si="46"/>
        <v>2.1776258464465702E-9</v>
      </c>
      <c r="G101" s="49">
        <f t="shared" si="46"/>
        <v>1.8761084215538199E-9</v>
      </c>
      <c r="H101" s="49">
        <f t="shared" si="46"/>
        <v>1.6365695784447299E-9</v>
      </c>
      <c r="I101" s="49">
        <f t="shared" si="46"/>
        <v>1.37022918645636E-9</v>
      </c>
      <c r="J101" s="49">
        <f t="shared" si="46"/>
        <v>1.1440911177869101E-9</v>
      </c>
      <c r="K101" s="49">
        <f t="shared" si="46"/>
        <v>9.4140440438684695E-10</v>
      </c>
      <c r="L101" s="49">
        <f t="shared" si="46"/>
        <v>7.4039278779176803E-10</v>
      </c>
      <c r="M101" s="49">
        <f t="shared" si="46"/>
        <v>5.8628388173563005E-10</v>
      </c>
      <c r="N101" s="49">
        <f t="shared" si="46"/>
        <v>4.8242787982816597E-10</v>
      </c>
      <c r="O101" s="49">
        <f t="shared" si="46"/>
        <v>3.8862245875046101E-10</v>
      </c>
      <c r="P101" s="49">
        <f t="shared" si="46"/>
        <v>3.3836955460168402E-10</v>
      </c>
      <c r="Q101" s="49">
        <f t="shared" si="46"/>
        <v>3.1826839294221102E-10</v>
      </c>
      <c r="R101" s="49">
        <f t="shared" si="46"/>
        <v>3.09892908917348E-10</v>
      </c>
      <c r="S101" s="49">
        <f t="shared" si="46"/>
        <v>3.1491819933225698E-10</v>
      </c>
      <c r="T101" s="49">
        <f t="shared" si="46"/>
        <v>3.26643876966985E-10</v>
      </c>
      <c r="U101" s="49">
        <f t="shared" si="46"/>
        <v>3.4842013543142701E-10</v>
      </c>
      <c r="V101" s="49">
        <f t="shared" si="46"/>
        <v>3.80246974725613E-10</v>
      </c>
      <c r="W101" s="49">
        <f t="shared" si="46"/>
        <v>4.2547458845956998E-10</v>
      </c>
      <c r="X101" s="49">
        <f t="shared" si="46"/>
        <v>4.9415355746281996E-10</v>
      </c>
      <c r="Y101" s="49">
        <f t="shared" si="46"/>
        <v>5.6450762327109999E-10</v>
      </c>
      <c r="Z101" s="49">
        <f t="shared" si="46"/>
        <v>6.3821188268931804E-10</v>
      </c>
      <c r="AA101" s="49">
        <f t="shared" si="46"/>
        <v>7.1861652932737002E-10</v>
      </c>
      <c r="AB101" s="49">
        <f t="shared" si="46"/>
        <v>8.4927408011415597E-10</v>
      </c>
      <c r="AC101" s="49">
        <f t="shared" si="46"/>
        <v>1.0184588574149501E-9</v>
      </c>
      <c r="AD101" s="49">
        <f t="shared" si="46"/>
        <v>1.2663731845488601E-9</v>
      </c>
      <c r="AE101" s="49">
        <f t="shared" si="46"/>
        <v>1.6365695784447299E-9</v>
      </c>
      <c r="AF101" s="49">
        <f t="shared" si="46"/>
        <v>2.14412391034732E-9</v>
      </c>
      <c r="AG101" s="49">
        <f t="shared" si="46"/>
        <v>2.4623923032897698E-9</v>
      </c>
      <c r="AH101" s="49">
        <f t="shared" si="46"/>
        <v>2.7806606962314801E-9</v>
      </c>
      <c r="AI101" s="42"/>
      <c r="AJ101" s="42"/>
      <c r="AK101" s="42"/>
      <c r="AL101" s="42"/>
    </row>
    <row r="102" spans="1:38" x14ac:dyDescent="0.25">
      <c r="A102" s="42"/>
      <c r="B102" s="42"/>
      <c r="C102" s="42"/>
      <c r="D102" s="42"/>
      <c r="E102" s="42"/>
      <c r="F102" s="42"/>
      <c r="G102" s="42"/>
      <c r="H102" s="42"/>
      <c r="I102" s="42"/>
      <c r="J102" s="42"/>
      <c r="K102" s="42"/>
      <c r="L102" s="42"/>
      <c r="M102" s="42"/>
      <c r="N102" s="42"/>
      <c r="O102" s="42"/>
      <c r="P102" s="42"/>
      <c r="Q102" s="42"/>
      <c r="R102" s="42"/>
      <c r="S102" s="42"/>
      <c r="T102" s="42"/>
      <c r="U102" s="42"/>
      <c r="V102" s="42"/>
      <c r="W102" s="42"/>
      <c r="X102" s="42"/>
      <c r="Y102" s="42"/>
      <c r="Z102" s="42"/>
      <c r="AA102" s="42"/>
      <c r="AB102" s="42"/>
      <c r="AC102" s="42"/>
      <c r="AD102" s="42"/>
      <c r="AE102" s="42"/>
      <c r="AF102" s="42"/>
      <c r="AG102" s="42"/>
      <c r="AH102" s="42"/>
      <c r="AI102" s="42"/>
      <c r="AJ102" s="42"/>
      <c r="AK102" s="42"/>
      <c r="AL102" s="42"/>
    </row>
    <row r="103" spans="1:38" x14ac:dyDescent="0.25">
      <c r="A103" s="42"/>
      <c r="B103" s="42"/>
      <c r="C103" s="42"/>
      <c r="D103" s="42"/>
      <c r="E103" s="42"/>
      <c r="F103" s="42"/>
      <c r="G103" s="42"/>
      <c r="H103" s="42"/>
      <c r="I103" s="42"/>
      <c r="J103" s="42"/>
      <c r="K103" s="42"/>
      <c r="L103" s="42"/>
      <c r="M103" s="42"/>
      <c r="N103" s="42"/>
      <c r="O103" s="42"/>
      <c r="P103" s="42"/>
      <c r="Q103" s="42"/>
      <c r="R103" s="42"/>
      <c r="S103" s="42"/>
      <c r="T103" s="42"/>
      <c r="U103" s="42"/>
      <c r="V103" s="42"/>
      <c r="W103" s="42"/>
      <c r="X103" s="42"/>
      <c r="Y103" s="42"/>
      <c r="Z103" s="42"/>
      <c r="AA103" s="42"/>
      <c r="AB103" s="42"/>
      <c r="AC103" s="42"/>
      <c r="AD103" s="42"/>
      <c r="AE103" s="42"/>
      <c r="AF103" s="42"/>
      <c r="AG103" s="42"/>
      <c r="AH103" s="42"/>
      <c r="AI103" s="42"/>
      <c r="AJ103" s="42"/>
      <c r="AK103" s="42"/>
      <c r="AL103" s="42"/>
    </row>
    <row r="104" spans="1:38" x14ac:dyDescent="0.25">
      <c r="A104" s="42"/>
      <c r="B104" s="42"/>
      <c r="C104" s="42"/>
      <c r="D104" s="42"/>
      <c r="E104" s="42"/>
      <c r="F104" s="42"/>
      <c r="G104" s="42"/>
      <c r="H104" s="42"/>
      <c r="I104" s="42"/>
      <c r="J104" s="42"/>
      <c r="K104" s="42"/>
      <c r="L104" s="42"/>
      <c r="M104" s="42"/>
      <c r="N104" s="42"/>
      <c r="O104" s="42"/>
      <c r="P104" s="42"/>
      <c r="Q104" s="42"/>
      <c r="R104" s="42"/>
      <c r="S104" s="42"/>
      <c r="T104" s="42"/>
      <c r="U104" s="42"/>
      <c r="V104" s="42"/>
      <c r="W104" s="42"/>
      <c r="X104" s="42"/>
      <c r="Y104" s="42"/>
      <c r="Z104" s="42"/>
      <c r="AA104" s="42"/>
      <c r="AB104" s="42"/>
      <c r="AC104" s="42"/>
      <c r="AD104" s="42"/>
      <c r="AE104" s="42"/>
      <c r="AF104" s="42"/>
      <c r="AG104" s="42"/>
      <c r="AH104" s="42"/>
      <c r="AI104" s="42"/>
      <c r="AJ104" s="42"/>
      <c r="AK104" s="42"/>
      <c r="AL104" s="42"/>
    </row>
    <row r="105" spans="1:38" x14ac:dyDescent="0.25">
      <c r="A105" s="42"/>
      <c r="B105" s="139" t="s">
        <v>69</v>
      </c>
      <c r="C105" s="139"/>
      <c r="D105" s="42"/>
      <c r="E105" s="42"/>
      <c r="F105" s="42"/>
      <c r="G105" s="142" t="s">
        <v>72</v>
      </c>
      <c r="H105" s="142"/>
      <c r="I105" s="142"/>
      <c r="J105" s="142"/>
      <c r="K105" s="142"/>
      <c r="L105" s="142"/>
      <c r="M105" s="142"/>
      <c r="N105" s="142"/>
      <c r="O105" s="42"/>
      <c r="P105" s="42"/>
      <c r="Q105" s="42"/>
      <c r="R105" s="42"/>
      <c r="S105" s="42"/>
      <c r="T105" s="42"/>
      <c r="U105" s="42"/>
      <c r="V105" s="42"/>
      <c r="W105" s="42"/>
      <c r="X105" s="42"/>
      <c r="Y105" s="42"/>
      <c r="Z105" s="42"/>
      <c r="AA105" s="42"/>
      <c r="AB105" s="42"/>
      <c r="AC105" s="42"/>
      <c r="AD105" s="42"/>
      <c r="AE105" s="42"/>
      <c r="AF105" s="42"/>
      <c r="AG105" s="42"/>
      <c r="AH105" s="42"/>
      <c r="AI105" s="42"/>
      <c r="AJ105" s="42"/>
      <c r="AK105" s="42"/>
      <c r="AL105" s="42"/>
    </row>
    <row r="106" spans="1:38" ht="15.75" thickBot="1" x14ac:dyDescent="0.3">
      <c r="A106" s="42"/>
      <c r="B106" s="42"/>
      <c r="C106" s="42"/>
      <c r="D106" s="42"/>
      <c r="E106" s="42"/>
      <c r="F106" s="42"/>
      <c r="G106" s="42"/>
      <c r="H106" s="42"/>
      <c r="I106" s="42"/>
      <c r="J106" s="42"/>
      <c r="K106" s="42"/>
      <c r="L106" s="42"/>
      <c r="M106" s="42"/>
      <c r="N106" s="42"/>
      <c r="O106" s="42"/>
      <c r="P106" s="42"/>
      <c r="Q106" s="42"/>
      <c r="R106" s="42"/>
      <c r="S106" s="42"/>
      <c r="T106" s="42"/>
      <c r="U106" s="42"/>
      <c r="V106" s="42"/>
      <c r="W106" s="42"/>
      <c r="X106" s="42"/>
      <c r="Y106" s="42"/>
      <c r="Z106" s="42"/>
      <c r="AA106" s="42"/>
      <c r="AB106" s="42"/>
      <c r="AC106" s="42"/>
      <c r="AD106" s="42"/>
      <c r="AE106" s="42"/>
      <c r="AF106" s="42"/>
      <c r="AG106" s="42"/>
      <c r="AH106" s="42"/>
      <c r="AI106" s="42"/>
      <c r="AJ106" s="42"/>
      <c r="AK106" s="42"/>
      <c r="AL106" s="42"/>
    </row>
    <row r="107" spans="1:38" ht="15.75" thickBot="1" x14ac:dyDescent="0.3">
      <c r="A107" s="42"/>
      <c r="B107" s="47" t="s">
        <v>62</v>
      </c>
      <c r="C107" s="48">
        <v>1</v>
      </c>
      <c r="D107" s="20">
        <v>2</v>
      </c>
      <c r="E107" s="48">
        <v>3</v>
      </c>
      <c r="F107" s="20">
        <v>4</v>
      </c>
      <c r="G107" s="48">
        <v>5</v>
      </c>
      <c r="H107" s="20">
        <v>6</v>
      </c>
      <c r="I107" s="48">
        <v>7</v>
      </c>
      <c r="J107" s="20">
        <v>8</v>
      </c>
      <c r="K107" s="48">
        <v>9</v>
      </c>
      <c r="L107" s="20">
        <v>10</v>
      </c>
      <c r="M107" s="48">
        <v>11</v>
      </c>
      <c r="N107" s="20">
        <v>12</v>
      </c>
      <c r="O107" s="48">
        <v>13</v>
      </c>
      <c r="P107" s="20">
        <v>14</v>
      </c>
      <c r="Q107" s="48">
        <v>15</v>
      </c>
      <c r="R107" s="20">
        <v>16</v>
      </c>
      <c r="S107" s="48">
        <v>17</v>
      </c>
      <c r="T107" s="20">
        <v>18</v>
      </c>
      <c r="U107" s="48">
        <v>19</v>
      </c>
      <c r="V107" s="20">
        <v>20</v>
      </c>
      <c r="W107" s="48">
        <v>21</v>
      </c>
      <c r="X107" s="20">
        <v>22</v>
      </c>
      <c r="Y107" s="48">
        <v>23</v>
      </c>
      <c r="Z107" s="20">
        <v>24</v>
      </c>
      <c r="AA107" s="48">
        <v>25</v>
      </c>
      <c r="AB107" s="20">
        <v>26</v>
      </c>
      <c r="AC107" s="48">
        <v>27</v>
      </c>
      <c r="AD107" s="20">
        <v>28</v>
      </c>
      <c r="AE107" s="48">
        <v>29</v>
      </c>
      <c r="AF107" s="20">
        <v>30</v>
      </c>
      <c r="AG107" s="48">
        <v>31</v>
      </c>
      <c r="AH107" s="20">
        <v>32</v>
      </c>
      <c r="AI107" s="42"/>
      <c r="AJ107" s="42"/>
      <c r="AK107" s="42"/>
      <c r="AL107" s="42"/>
    </row>
    <row r="108" spans="1:38" x14ac:dyDescent="0.25">
      <c r="A108" s="42"/>
      <c r="B108" s="20" t="s">
        <v>70</v>
      </c>
      <c r="C108" s="64">
        <v>7.0175052906720007E-10</v>
      </c>
      <c r="D108" s="64">
        <v>5.9199807665390403E-10</v>
      </c>
      <c r="E108" s="64">
        <v>4.9887478369708804E-10</v>
      </c>
      <c r="F108" s="64">
        <v>4.3235814587082401E-10</v>
      </c>
      <c r="G108" s="64">
        <v>3.7249317182712801E-10</v>
      </c>
      <c r="H108" s="64">
        <v>3.2493377578134405E-10</v>
      </c>
      <c r="I108" s="64">
        <v>2.7205304870947199E-10</v>
      </c>
      <c r="J108" s="64">
        <v>2.2715431817673604E-10</v>
      </c>
      <c r="K108" s="64">
        <v>1.8691175229183202E-10</v>
      </c>
      <c r="L108" s="64">
        <v>1.4700176959606401E-10</v>
      </c>
      <c r="M108" s="64">
        <v>1.16404116195992E-10</v>
      </c>
      <c r="N108" s="64">
        <v>9.5783958469840011E-11</v>
      </c>
      <c r="O108" s="64">
        <v>7.7159299878484807E-11</v>
      </c>
      <c r="P108" s="64">
        <v>6.7181804204539201E-11</v>
      </c>
      <c r="Q108" s="64">
        <v>6.319080593496961E-11</v>
      </c>
      <c r="R108" s="64">
        <v>6.1527889989297604E-11</v>
      </c>
      <c r="S108" s="64">
        <v>6.2525639556696002E-11</v>
      </c>
      <c r="T108" s="64">
        <v>6.485372188062241E-11</v>
      </c>
      <c r="U108" s="64">
        <v>6.9177303339326394E-11</v>
      </c>
      <c r="V108" s="64">
        <v>7.5496383932812802E-11</v>
      </c>
      <c r="W108" s="64">
        <v>8.4476130039375998E-11</v>
      </c>
      <c r="X108" s="64">
        <v>9.8112040793752007E-11</v>
      </c>
      <c r="Y108" s="64">
        <v>1.1208053473727201E-10</v>
      </c>
      <c r="Z108" s="64">
        <v>1.2671419505905601E-10</v>
      </c>
      <c r="AA108" s="64">
        <v>1.42678188137368E-10</v>
      </c>
      <c r="AB108" s="64">
        <v>1.6861967688961603E-10</v>
      </c>
      <c r="AC108" s="64">
        <v>2.0221057899187199E-10</v>
      </c>
      <c r="AD108" s="64">
        <v>2.5143289098332003E-10</v>
      </c>
      <c r="AE108" s="64">
        <v>3.2493377578134405E-10</v>
      </c>
      <c r="AF108" s="64">
        <v>4.2570648208816804E-10</v>
      </c>
      <c r="AG108" s="64">
        <v>4.8889728802315203E-10</v>
      </c>
      <c r="AH108" s="64">
        <v>5.5208809395806396E-10</v>
      </c>
      <c r="AI108" s="42"/>
      <c r="AJ108" s="42"/>
      <c r="AK108" s="42"/>
      <c r="AL108" s="42"/>
    </row>
    <row r="109" spans="1:38" x14ac:dyDescent="0.25">
      <c r="A109" s="42"/>
      <c r="B109" s="42"/>
      <c r="C109" s="42"/>
      <c r="D109" s="42"/>
      <c r="E109" s="42"/>
      <c r="F109" s="42"/>
      <c r="G109" s="42"/>
      <c r="H109" s="42"/>
      <c r="I109" s="42"/>
      <c r="J109" s="42"/>
      <c r="K109" s="42"/>
      <c r="L109" s="42"/>
      <c r="M109" s="42"/>
      <c r="N109" s="42"/>
      <c r="O109" s="42"/>
      <c r="P109" s="42"/>
      <c r="Q109" s="42"/>
      <c r="R109" s="42"/>
      <c r="S109" s="42"/>
      <c r="T109" s="42"/>
      <c r="U109" s="42"/>
      <c r="V109" s="42"/>
      <c r="W109" s="42"/>
      <c r="X109" s="42"/>
      <c r="Y109" s="42"/>
      <c r="Z109" s="42"/>
      <c r="AA109" s="42"/>
      <c r="AB109" s="42"/>
      <c r="AC109" s="42"/>
      <c r="AD109" s="42"/>
      <c r="AE109" s="42"/>
      <c r="AF109" s="42"/>
      <c r="AG109" s="42"/>
      <c r="AH109" s="42"/>
      <c r="AI109" s="42"/>
      <c r="AJ109" s="42"/>
      <c r="AK109" s="42"/>
      <c r="AL109" s="42"/>
    </row>
    <row r="110" spans="1:38" x14ac:dyDescent="0.25">
      <c r="A110" s="42"/>
      <c r="B110" s="142" t="s">
        <v>71</v>
      </c>
      <c r="C110" s="142"/>
      <c r="D110" s="142"/>
      <c r="E110" s="54">
        <v>0.60606060606000001</v>
      </c>
      <c r="F110" s="42"/>
      <c r="G110" s="50">
        <f>E110-1</f>
        <v>-0.39393939393999999</v>
      </c>
      <c r="H110" s="42"/>
      <c r="I110" s="42"/>
      <c r="J110" s="42"/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  <c r="X110" s="42"/>
      <c r="Y110" s="42"/>
      <c r="Z110" s="42"/>
      <c r="AA110" s="42"/>
      <c r="AB110" s="42"/>
      <c r="AC110" s="42"/>
      <c r="AD110" s="42"/>
      <c r="AE110" s="42"/>
      <c r="AF110" s="42"/>
      <c r="AG110" s="42"/>
      <c r="AH110" s="42"/>
      <c r="AI110" s="42"/>
      <c r="AJ110" s="42"/>
      <c r="AK110" s="42"/>
      <c r="AL110" s="42"/>
    </row>
    <row r="111" spans="1:38" ht="15.75" thickBot="1" x14ac:dyDescent="0.3">
      <c r="A111" s="42"/>
      <c r="B111" s="42"/>
      <c r="C111" s="42"/>
      <c r="D111" s="42"/>
      <c r="E111" s="42"/>
      <c r="F111" s="42"/>
      <c r="G111" s="42"/>
      <c r="H111" s="42"/>
      <c r="I111" s="42"/>
      <c r="J111" s="42"/>
      <c r="K111" s="42"/>
      <c r="L111" s="42"/>
      <c r="M111" s="42"/>
      <c r="N111" s="42"/>
      <c r="O111" s="42"/>
      <c r="P111" s="42"/>
      <c r="Q111" s="42"/>
      <c r="R111" s="42"/>
      <c r="S111" s="42"/>
      <c r="T111" s="42"/>
      <c r="U111" s="42"/>
      <c r="V111" s="42"/>
      <c r="W111" s="42"/>
      <c r="X111" s="42"/>
      <c r="Y111" s="42"/>
      <c r="Z111" s="42"/>
      <c r="AA111" s="42"/>
      <c r="AB111" s="42"/>
      <c r="AC111" s="42"/>
      <c r="AD111" s="42"/>
      <c r="AE111" s="42"/>
      <c r="AF111" s="42"/>
      <c r="AG111" s="42"/>
      <c r="AH111" s="42"/>
      <c r="AI111" s="42"/>
      <c r="AJ111" s="42"/>
      <c r="AK111" s="42"/>
      <c r="AL111" s="42"/>
    </row>
    <row r="112" spans="1:38" ht="15.75" thickBot="1" x14ac:dyDescent="0.3">
      <c r="A112" s="42"/>
      <c r="B112" s="47" t="s">
        <v>62</v>
      </c>
      <c r="C112" s="48">
        <v>1</v>
      </c>
      <c r="D112" s="20">
        <v>2</v>
      </c>
      <c r="E112" s="48">
        <v>3</v>
      </c>
      <c r="F112" s="20">
        <v>4</v>
      </c>
      <c r="G112" s="48">
        <v>5</v>
      </c>
      <c r="H112" s="20">
        <v>6</v>
      </c>
      <c r="I112" s="48">
        <v>7</v>
      </c>
      <c r="J112" s="20">
        <v>8</v>
      </c>
      <c r="K112" s="48">
        <v>9</v>
      </c>
      <c r="L112" s="20">
        <v>10</v>
      </c>
      <c r="M112" s="48">
        <v>11</v>
      </c>
      <c r="N112" s="20">
        <v>12</v>
      </c>
      <c r="O112" s="48">
        <v>13</v>
      </c>
      <c r="P112" s="20">
        <v>14</v>
      </c>
      <c r="Q112" s="48">
        <v>15</v>
      </c>
      <c r="R112" s="20">
        <v>16</v>
      </c>
      <c r="S112" s="48">
        <v>17</v>
      </c>
      <c r="T112" s="20">
        <v>18</v>
      </c>
      <c r="U112" s="48">
        <v>19</v>
      </c>
      <c r="V112" s="20">
        <v>20</v>
      </c>
      <c r="W112" s="48">
        <v>21</v>
      </c>
      <c r="X112" s="20">
        <v>22</v>
      </c>
      <c r="Y112" s="48">
        <v>23</v>
      </c>
      <c r="Z112" s="20">
        <v>24</v>
      </c>
      <c r="AA112" s="48">
        <v>25</v>
      </c>
      <c r="AB112" s="20">
        <v>26</v>
      </c>
      <c r="AC112" s="48">
        <v>27</v>
      </c>
      <c r="AD112" s="20">
        <v>28</v>
      </c>
      <c r="AE112" s="48">
        <v>29</v>
      </c>
      <c r="AF112" s="20">
        <v>30</v>
      </c>
      <c r="AG112" s="48">
        <v>31</v>
      </c>
      <c r="AH112" s="20">
        <v>32</v>
      </c>
      <c r="AI112" s="42"/>
      <c r="AJ112" s="42"/>
      <c r="AK112" s="42"/>
      <c r="AL112" s="42"/>
    </row>
    <row r="113" spans="1:38" x14ac:dyDescent="0.25">
      <c r="A113" s="42"/>
      <c r="B113" s="20" t="s">
        <v>73</v>
      </c>
      <c r="C113" s="49">
        <f>C108*$E$110</f>
        <v>4.2530335094939293E-10</v>
      </c>
      <c r="D113" s="49">
        <f t="shared" ref="D113:AG113" si="47">D108*$E$110</f>
        <v>3.5878671312321943E-10</v>
      </c>
      <c r="E113" s="49">
        <f t="shared" si="47"/>
        <v>3.0234835375550859E-10</v>
      </c>
      <c r="F113" s="49">
        <f t="shared" si="47"/>
        <v>2.6203523992144948E-10</v>
      </c>
      <c r="G113" s="49">
        <f t="shared" si="47"/>
        <v>2.2575343747076093E-10</v>
      </c>
      <c r="H113" s="49">
        <f t="shared" si="47"/>
        <v>1.9692956107940552E-10</v>
      </c>
      <c r="I113" s="49">
        <f t="shared" si="47"/>
        <v>1.648806355813333E-10</v>
      </c>
      <c r="J113" s="49">
        <f t="shared" si="47"/>
        <v>1.3766928374333873E-10</v>
      </c>
      <c r="K113" s="49">
        <f t="shared" si="47"/>
        <v>1.132798498737243E-10</v>
      </c>
      <c r="L113" s="49">
        <f t="shared" si="47"/>
        <v>8.9091981573283042E-11</v>
      </c>
      <c r="M113" s="49">
        <f t="shared" si="47"/>
        <v>7.0547949209621568E-11</v>
      </c>
      <c r="N113" s="49">
        <f t="shared" si="47"/>
        <v>5.8050883921057109E-11</v>
      </c>
      <c r="O113" s="49">
        <f t="shared" si="47"/>
        <v>4.6763212047519789E-11</v>
      </c>
      <c r="P113" s="49">
        <f t="shared" si="47"/>
        <v>4.0716244972407284E-11</v>
      </c>
      <c r="Q113" s="49">
        <f t="shared" si="47"/>
        <v>3.8297458142367528E-11</v>
      </c>
      <c r="R113" s="49">
        <f t="shared" si="47"/>
        <v>3.7289630296506711E-11</v>
      </c>
      <c r="S113" s="49">
        <f t="shared" si="47"/>
        <v>3.7894327004020286E-11</v>
      </c>
      <c r="T113" s="49">
        <f t="shared" si="47"/>
        <v>3.93052859882167E-11</v>
      </c>
      <c r="U113" s="49">
        <f t="shared" si="47"/>
        <v>4.1925638387428619E-11</v>
      </c>
      <c r="V113" s="49">
        <f t="shared" si="47"/>
        <v>4.5755384201658972E-11</v>
      </c>
      <c r="W113" s="49">
        <f t="shared" si="47"/>
        <v>5.1197654569267589E-11</v>
      </c>
      <c r="X113" s="49">
        <f t="shared" si="47"/>
        <v>5.9461842905244785E-11</v>
      </c>
      <c r="Y113" s="49">
        <f t="shared" si="47"/>
        <v>6.7927596810399961E-11</v>
      </c>
      <c r="Z113" s="49">
        <f t="shared" si="47"/>
        <v>7.6796481853896543E-11</v>
      </c>
      <c r="AA113" s="49">
        <f t="shared" si="47"/>
        <v>8.6471629174075949E-11</v>
      </c>
      <c r="AB113" s="49">
        <f t="shared" si="47"/>
        <v>1.0219374356936207E-10</v>
      </c>
      <c r="AC113" s="49">
        <f t="shared" si="47"/>
        <v>1.2255186605555744E-10</v>
      </c>
      <c r="AD113" s="49">
        <f t="shared" si="47"/>
        <v>1.5238357029276884E-10</v>
      </c>
      <c r="AE113" s="49">
        <f t="shared" si="47"/>
        <v>1.9692956107940552E-10</v>
      </c>
      <c r="AF113" s="49">
        <f t="shared" si="47"/>
        <v>2.5800392853802565E-10</v>
      </c>
      <c r="AG113" s="49">
        <f t="shared" si="47"/>
        <v>2.9630138668040192E-10</v>
      </c>
      <c r="AH113" s="49">
        <f>AH108*$E$110</f>
        <v>3.3459884482273446E-10</v>
      </c>
      <c r="AI113" s="42"/>
      <c r="AJ113" s="42"/>
      <c r="AK113" s="42"/>
      <c r="AL113" s="42"/>
    </row>
    <row r="114" spans="1:38" x14ac:dyDescent="0.25">
      <c r="A114" s="42"/>
      <c r="B114" s="42"/>
      <c r="C114" s="42"/>
      <c r="D114" s="42"/>
      <c r="E114" s="42"/>
      <c r="F114" s="42"/>
      <c r="G114" s="42"/>
      <c r="H114" s="42"/>
      <c r="I114" s="42"/>
      <c r="J114" s="42"/>
      <c r="K114" s="42"/>
      <c r="L114" s="42"/>
      <c r="M114" s="42"/>
      <c r="N114" s="42"/>
      <c r="O114" s="42"/>
      <c r="P114" s="42"/>
      <c r="Q114" s="42"/>
      <c r="R114" s="42"/>
      <c r="S114" s="42"/>
      <c r="T114" s="42"/>
      <c r="U114" s="42"/>
      <c r="V114" s="42"/>
      <c r="W114" s="42"/>
      <c r="X114" s="42"/>
      <c r="Y114" s="42"/>
      <c r="Z114" s="42"/>
      <c r="AA114" s="42"/>
      <c r="AB114" s="42"/>
      <c r="AC114" s="42"/>
      <c r="AD114" s="42"/>
      <c r="AE114" s="42"/>
      <c r="AF114" s="42"/>
      <c r="AG114" s="42"/>
      <c r="AH114" s="42"/>
      <c r="AI114" s="42"/>
      <c r="AJ114" s="42"/>
      <c r="AK114" s="42"/>
      <c r="AL114" s="42"/>
    </row>
    <row r="115" spans="1:38" x14ac:dyDescent="0.25">
      <c r="A115" s="42"/>
      <c r="B115" s="42"/>
      <c r="C115" s="42"/>
      <c r="D115" s="42"/>
      <c r="E115" s="42"/>
      <c r="F115" s="42"/>
      <c r="G115" s="42"/>
      <c r="H115" s="42"/>
      <c r="I115" s="42"/>
      <c r="J115" s="42"/>
      <c r="K115" s="42"/>
      <c r="L115" s="42"/>
      <c r="M115" s="42"/>
      <c r="N115" s="42"/>
      <c r="O115" s="42"/>
      <c r="P115" s="42"/>
      <c r="Q115" s="42"/>
      <c r="R115" s="42"/>
      <c r="S115" s="42"/>
      <c r="T115" s="42"/>
      <c r="U115" s="42"/>
      <c r="V115" s="42"/>
      <c r="W115" s="42"/>
      <c r="X115" s="42"/>
      <c r="Y115" s="42"/>
      <c r="Z115" s="42"/>
      <c r="AA115" s="42"/>
      <c r="AB115" s="42"/>
      <c r="AC115" s="42"/>
      <c r="AD115" s="42"/>
      <c r="AE115" s="42"/>
      <c r="AF115" s="42"/>
      <c r="AG115" s="42"/>
      <c r="AH115" s="42"/>
      <c r="AI115" s="42"/>
      <c r="AJ115" s="42"/>
      <c r="AK115" s="42"/>
      <c r="AL115" s="42"/>
    </row>
    <row r="116" spans="1:38" x14ac:dyDescent="0.25">
      <c r="A116" s="42"/>
      <c r="B116" s="42"/>
      <c r="C116" s="42"/>
      <c r="D116" s="42"/>
      <c r="E116" s="42"/>
      <c r="F116" s="42"/>
      <c r="G116" s="42"/>
      <c r="H116" s="42"/>
      <c r="I116" s="42"/>
      <c r="J116" s="42"/>
      <c r="K116" s="42"/>
      <c r="L116" s="42"/>
      <c r="M116" s="42"/>
      <c r="N116" s="42"/>
      <c r="O116" s="42"/>
      <c r="P116" s="42"/>
      <c r="Q116" s="42"/>
      <c r="R116" s="42"/>
      <c r="S116" s="42"/>
      <c r="T116" s="42"/>
      <c r="U116" s="42"/>
      <c r="V116" s="42"/>
      <c r="W116" s="42"/>
      <c r="X116" s="42"/>
      <c r="Y116" s="42"/>
      <c r="Z116" s="42"/>
      <c r="AA116" s="42"/>
      <c r="AB116" s="42"/>
      <c r="AC116" s="42"/>
      <c r="AD116" s="42"/>
      <c r="AE116" s="42"/>
      <c r="AF116" s="42"/>
      <c r="AG116" s="42"/>
      <c r="AH116" s="42"/>
      <c r="AI116" s="42"/>
      <c r="AJ116" s="42"/>
      <c r="AK116" s="42"/>
      <c r="AL116" s="42"/>
    </row>
    <row r="117" spans="1:38" x14ac:dyDescent="0.25">
      <c r="A117" s="42"/>
      <c r="B117" s="139" t="s">
        <v>68</v>
      </c>
      <c r="C117" s="139"/>
      <c r="D117" s="42"/>
      <c r="E117" s="42"/>
      <c r="F117" s="42"/>
      <c r="G117" s="42"/>
      <c r="H117" s="42"/>
      <c r="I117" s="42"/>
      <c r="J117" s="42"/>
      <c r="K117" s="42"/>
      <c r="L117" s="42"/>
      <c r="M117" s="42"/>
      <c r="N117" s="42"/>
      <c r="O117" s="42"/>
      <c r="P117" s="42"/>
      <c r="Q117" s="42"/>
      <c r="R117" s="42"/>
      <c r="S117" s="42"/>
      <c r="T117" s="42"/>
      <c r="U117" s="42"/>
      <c r="V117" s="42"/>
      <c r="W117" s="42"/>
      <c r="X117" s="42"/>
      <c r="Y117" s="42"/>
      <c r="Z117" s="42"/>
      <c r="AA117" s="42"/>
      <c r="AB117" s="42"/>
      <c r="AC117" s="42"/>
      <c r="AD117" s="42"/>
      <c r="AE117" s="42"/>
      <c r="AF117" s="42"/>
      <c r="AG117" s="42"/>
      <c r="AH117" s="42"/>
      <c r="AI117" s="42"/>
      <c r="AJ117" s="42"/>
      <c r="AK117" s="42"/>
      <c r="AL117" s="42"/>
    </row>
    <row r="118" spans="1:38" x14ac:dyDescent="0.25">
      <c r="A118" s="42"/>
      <c r="B118" s="42"/>
      <c r="C118" s="42"/>
      <c r="D118" s="42"/>
      <c r="E118" s="42"/>
      <c r="F118" s="42"/>
      <c r="G118" s="42"/>
      <c r="H118" s="42"/>
      <c r="I118" s="42"/>
      <c r="J118" s="42"/>
      <c r="K118" s="42"/>
      <c r="L118" s="42"/>
      <c r="M118" s="42"/>
      <c r="N118" s="42"/>
      <c r="O118" s="42"/>
      <c r="P118" s="42"/>
      <c r="Q118" s="42"/>
      <c r="R118" s="42"/>
      <c r="S118" s="42"/>
      <c r="T118" s="42"/>
      <c r="U118" s="42"/>
      <c r="V118" s="42"/>
      <c r="W118" s="42"/>
      <c r="X118" s="42"/>
      <c r="Y118" s="42"/>
      <c r="Z118" s="42"/>
      <c r="AA118" s="42"/>
      <c r="AB118" s="42"/>
      <c r="AC118" s="42"/>
      <c r="AD118" s="42"/>
      <c r="AE118" s="42"/>
      <c r="AF118" s="42"/>
      <c r="AG118" s="42"/>
      <c r="AH118" s="42"/>
      <c r="AI118" s="42"/>
      <c r="AJ118" s="42"/>
      <c r="AK118" s="42"/>
      <c r="AL118" s="42"/>
    </row>
    <row r="119" spans="1:38" x14ac:dyDescent="0.25">
      <c r="A119" s="42"/>
      <c r="B119" s="142" t="s">
        <v>74</v>
      </c>
      <c r="C119" s="142"/>
      <c r="D119" s="142"/>
      <c r="E119" s="142"/>
      <c r="F119" s="142"/>
      <c r="G119" s="142"/>
      <c r="H119" s="42"/>
      <c r="I119" s="42"/>
      <c r="J119" s="42"/>
      <c r="K119" s="42"/>
      <c r="L119" s="42"/>
      <c r="M119" s="42"/>
      <c r="N119" s="42"/>
      <c r="O119" s="42"/>
      <c r="P119" s="42"/>
      <c r="Q119" s="42"/>
      <c r="R119" s="42"/>
      <c r="S119" s="42"/>
      <c r="T119" s="42"/>
      <c r="U119" s="42"/>
      <c r="V119" s="42"/>
      <c r="W119" s="42"/>
      <c r="X119" s="42"/>
      <c r="Y119" s="42"/>
      <c r="Z119" s="42"/>
      <c r="AA119" s="42"/>
      <c r="AB119" s="42"/>
      <c r="AC119" s="42"/>
      <c r="AD119" s="42"/>
      <c r="AE119" s="42"/>
      <c r="AF119" s="42"/>
      <c r="AG119" s="42"/>
      <c r="AH119" s="42"/>
      <c r="AI119" s="42"/>
      <c r="AJ119" s="42"/>
      <c r="AK119" s="42"/>
      <c r="AL119" s="42"/>
    </row>
    <row r="120" spans="1:38" ht="15.75" thickBot="1" x14ac:dyDescent="0.3">
      <c r="A120" s="42"/>
      <c r="B120" s="42"/>
      <c r="C120" s="42"/>
      <c r="D120" s="42"/>
      <c r="E120" s="42"/>
      <c r="F120" s="42"/>
      <c r="G120" s="42"/>
      <c r="H120" s="42"/>
      <c r="I120" s="42"/>
      <c r="J120" s="42"/>
      <c r="K120" s="42"/>
      <c r="L120" s="42"/>
      <c r="M120" s="42"/>
      <c r="N120" s="42"/>
      <c r="O120" s="42"/>
      <c r="P120" s="42"/>
      <c r="Q120" s="42"/>
      <c r="R120" s="42"/>
      <c r="S120" s="42"/>
      <c r="T120" s="42"/>
      <c r="U120" s="42"/>
      <c r="V120" s="42"/>
      <c r="W120" s="42"/>
      <c r="X120" s="42"/>
      <c r="Y120" s="42"/>
      <c r="Z120" s="42"/>
      <c r="AA120" s="42"/>
      <c r="AB120" s="42"/>
      <c r="AC120" s="42"/>
      <c r="AD120" s="42"/>
      <c r="AE120" s="42"/>
      <c r="AF120" s="42"/>
      <c r="AG120" s="42"/>
      <c r="AH120" s="42"/>
      <c r="AI120" s="42"/>
      <c r="AJ120" s="42"/>
      <c r="AK120" s="42"/>
      <c r="AL120" s="42"/>
    </row>
    <row r="121" spans="1:38" ht="15.75" thickBot="1" x14ac:dyDescent="0.3">
      <c r="A121" s="42"/>
      <c r="B121" s="47" t="s">
        <v>62</v>
      </c>
      <c r="C121" s="48">
        <v>1</v>
      </c>
      <c r="D121" s="20">
        <v>2</v>
      </c>
      <c r="E121" s="48">
        <v>3</v>
      </c>
      <c r="F121" s="20">
        <v>4</v>
      </c>
      <c r="G121" s="48">
        <v>5</v>
      </c>
      <c r="H121" s="20">
        <v>6</v>
      </c>
      <c r="I121" s="48">
        <v>7</v>
      </c>
      <c r="J121" s="20">
        <v>8</v>
      </c>
      <c r="K121" s="48">
        <v>9</v>
      </c>
      <c r="L121" s="20">
        <v>10</v>
      </c>
      <c r="M121" s="48">
        <v>11</v>
      </c>
      <c r="N121" s="20">
        <v>12</v>
      </c>
      <c r="O121" s="48">
        <v>13</v>
      </c>
      <c r="P121" s="20">
        <v>14</v>
      </c>
      <c r="Q121" s="48">
        <v>15</v>
      </c>
      <c r="R121" s="20">
        <v>16</v>
      </c>
      <c r="S121" s="48">
        <v>17</v>
      </c>
      <c r="T121" s="20">
        <v>18</v>
      </c>
      <c r="U121" s="48">
        <v>19</v>
      </c>
      <c r="V121" s="20">
        <v>20</v>
      </c>
      <c r="W121" s="48">
        <v>21</v>
      </c>
      <c r="X121" s="20">
        <v>22</v>
      </c>
      <c r="Y121" s="48">
        <v>23</v>
      </c>
      <c r="Z121" s="20">
        <v>24</v>
      </c>
      <c r="AA121" s="48">
        <v>25</v>
      </c>
      <c r="AB121" s="20">
        <v>26</v>
      </c>
      <c r="AC121" s="48">
        <v>27</v>
      </c>
      <c r="AD121" s="20">
        <v>28</v>
      </c>
      <c r="AE121" s="48">
        <v>29</v>
      </c>
      <c r="AF121" s="20">
        <v>30</v>
      </c>
      <c r="AG121" s="48">
        <v>31</v>
      </c>
      <c r="AH121" s="20">
        <v>32</v>
      </c>
      <c r="AI121" s="42"/>
      <c r="AJ121" s="42"/>
      <c r="AK121" s="42"/>
      <c r="AL121" s="42"/>
    </row>
    <row r="122" spans="1:38" x14ac:dyDescent="0.25">
      <c r="A122" s="42"/>
      <c r="B122" s="20" t="s">
        <v>70</v>
      </c>
      <c r="C122" s="64">
        <v>8.4210063488064006E-10</v>
      </c>
      <c r="D122" s="64">
        <v>7.1039769198468484E-10</v>
      </c>
      <c r="E122" s="64">
        <v>5.9864974043650567E-10</v>
      </c>
      <c r="F122" s="64">
        <v>5.1882977504498879E-10</v>
      </c>
      <c r="G122" s="64">
        <v>4.4699180619255358E-10</v>
      </c>
      <c r="H122" s="64">
        <v>3.8992053093761286E-10</v>
      </c>
      <c r="I122" s="64">
        <v>3.2646365845136636E-10</v>
      </c>
      <c r="J122" s="64">
        <v>2.7258518181208324E-10</v>
      </c>
      <c r="K122" s="64">
        <v>2.2429410275019841E-10</v>
      </c>
      <c r="L122" s="64">
        <v>1.7640212351527681E-10</v>
      </c>
      <c r="M122" s="64">
        <v>1.3968493943519039E-10</v>
      </c>
      <c r="N122" s="64">
        <v>1.1494075016380801E-10</v>
      </c>
      <c r="O122" s="64">
        <v>9.2591159854181769E-11</v>
      </c>
      <c r="P122" s="64">
        <v>8.0618165045447044E-11</v>
      </c>
      <c r="Q122" s="64">
        <v>7.5828967121963532E-11</v>
      </c>
      <c r="R122" s="64">
        <v>7.383346798715712E-11</v>
      </c>
      <c r="S122" s="64">
        <v>7.50307674680352E-11</v>
      </c>
      <c r="T122" s="64">
        <v>7.7824466256746886E-11</v>
      </c>
      <c r="U122" s="64">
        <v>8.3012764007191675E-11</v>
      </c>
      <c r="V122" s="64">
        <v>9.0595660719375357E-11</v>
      </c>
      <c r="W122" s="64">
        <v>1.013713560472512E-10</v>
      </c>
      <c r="X122" s="64">
        <v>1.177344489525024E-10</v>
      </c>
      <c r="Y122" s="64">
        <v>1.344966416847264E-10</v>
      </c>
      <c r="Z122" s="64">
        <v>1.520570340708672E-10</v>
      </c>
      <c r="AA122" s="64">
        <v>1.7121382576484159E-10</v>
      </c>
      <c r="AB122" s="64">
        <v>2.0234361226753923E-10</v>
      </c>
      <c r="AC122" s="64">
        <v>2.4265269479024638E-10</v>
      </c>
      <c r="AD122" s="64">
        <v>3.0171946917998405E-10</v>
      </c>
      <c r="AE122" s="64">
        <v>3.8992053093761286E-10</v>
      </c>
      <c r="AF122" s="64">
        <v>5.108477785058016E-10</v>
      </c>
      <c r="AG122" s="64">
        <v>5.8667674562778238E-10</v>
      </c>
      <c r="AH122" s="64">
        <v>6.6250571274967671E-10</v>
      </c>
      <c r="AI122" s="42"/>
      <c r="AJ122" s="42"/>
      <c r="AK122" s="42"/>
      <c r="AL122" s="42"/>
    </row>
    <row r="123" spans="1:38" x14ac:dyDescent="0.25">
      <c r="A123" s="42"/>
      <c r="B123" s="42"/>
      <c r="C123" s="42"/>
      <c r="D123" s="42"/>
      <c r="E123" s="42"/>
      <c r="F123" s="42"/>
      <c r="G123" s="42"/>
      <c r="H123" s="42"/>
      <c r="I123" s="42"/>
      <c r="J123" s="42"/>
      <c r="K123" s="42"/>
      <c r="L123" s="42"/>
      <c r="M123" s="42"/>
      <c r="N123" s="42"/>
      <c r="O123" s="42"/>
      <c r="P123" s="42"/>
      <c r="Q123" s="42"/>
      <c r="R123" s="42"/>
      <c r="S123" s="42"/>
      <c r="T123" s="42"/>
      <c r="U123" s="42"/>
      <c r="V123" s="42"/>
      <c r="W123" s="42"/>
      <c r="X123" s="42"/>
      <c r="Y123" s="42"/>
      <c r="Z123" s="42"/>
      <c r="AA123" s="42"/>
      <c r="AB123" s="42"/>
      <c r="AC123" s="42"/>
      <c r="AD123" s="42"/>
      <c r="AE123" s="42"/>
      <c r="AF123" s="42"/>
      <c r="AG123" s="42"/>
      <c r="AH123" s="42"/>
      <c r="AI123" s="42"/>
      <c r="AJ123" s="42"/>
      <c r="AK123" s="42"/>
      <c r="AL123" s="42"/>
    </row>
    <row r="124" spans="1:38" x14ac:dyDescent="0.25">
      <c r="A124" s="42"/>
      <c r="B124" s="142" t="s">
        <v>75</v>
      </c>
      <c r="C124" s="142"/>
      <c r="D124" s="142"/>
      <c r="E124" s="142"/>
      <c r="F124" s="142"/>
      <c r="G124" s="142"/>
      <c r="H124" s="42"/>
      <c r="I124" s="42"/>
      <c r="J124" s="42"/>
      <c r="K124" s="42"/>
      <c r="L124" s="42"/>
      <c r="M124" s="42"/>
      <c r="N124" s="42"/>
      <c r="O124" s="42"/>
      <c r="P124" s="42"/>
      <c r="Q124" s="42"/>
      <c r="R124" s="42"/>
      <c r="S124" s="42"/>
      <c r="T124" s="42"/>
      <c r="U124" s="42"/>
      <c r="V124" s="42"/>
      <c r="W124" s="42"/>
      <c r="X124" s="42"/>
      <c r="Y124" s="42"/>
      <c r="Z124" s="42"/>
      <c r="AA124" s="42"/>
      <c r="AB124" s="42"/>
      <c r="AC124" s="42"/>
      <c r="AD124" s="42"/>
      <c r="AE124" s="42"/>
      <c r="AF124" s="42"/>
      <c r="AG124" s="42"/>
      <c r="AH124" s="42"/>
      <c r="AI124" s="42"/>
      <c r="AJ124" s="42"/>
      <c r="AK124" s="42"/>
      <c r="AL124" s="42"/>
    </row>
    <row r="125" spans="1:38" x14ac:dyDescent="0.25">
      <c r="A125" s="42"/>
      <c r="B125" s="42"/>
      <c r="C125" s="42"/>
      <c r="D125" s="42"/>
      <c r="E125" s="42"/>
      <c r="F125" s="42"/>
      <c r="G125" s="42"/>
      <c r="H125" s="42"/>
      <c r="I125" s="42"/>
      <c r="J125" s="42"/>
      <c r="K125" s="42"/>
      <c r="L125" s="42"/>
      <c r="M125" s="42"/>
      <c r="N125" s="42"/>
      <c r="O125" s="42"/>
      <c r="P125" s="42"/>
      <c r="Q125" s="42"/>
      <c r="R125" s="42"/>
      <c r="S125" s="42"/>
      <c r="T125" s="42"/>
      <c r="U125" s="42"/>
      <c r="V125" s="42"/>
      <c r="W125" s="42"/>
      <c r="X125" s="42"/>
      <c r="Y125" s="42"/>
      <c r="Z125" s="42"/>
      <c r="AA125" s="42"/>
      <c r="AB125" s="42"/>
      <c r="AC125" s="42"/>
      <c r="AD125" s="42"/>
      <c r="AE125" s="42"/>
      <c r="AF125" s="42"/>
      <c r="AG125" s="42"/>
      <c r="AH125" s="42"/>
      <c r="AI125" s="42"/>
      <c r="AJ125" s="42"/>
      <c r="AK125" s="42"/>
      <c r="AL125" s="42"/>
    </row>
    <row r="126" spans="1:38" x14ac:dyDescent="0.25">
      <c r="A126" s="42"/>
      <c r="B126" s="149" t="str">
        <f>SUBSTITUTE(SUBSTITUTE(SUBSTITUTE("AbrasionVolumePerUnitEnergy=("&amp;C122&amp;";"&amp;D122&amp;";"&amp;E122&amp;";"&amp;F122&amp;";"&amp;G122&amp;";"&amp;H122&amp;";"&amp;I122&amp;";"&amp;J122&amp;";"&amp;K122&amp;";"&amp;L122&amp;";"&amp;M122&amp;";"&amp;N122&amp;";"&amp;O122&amp;";"&amp;P122&amp;";"&amp;Q122&amp;";"&amp;R122&amp;";"&amp;S122&amp;";"&amp;T122&amp;";"&amp;U122&amp;";"&amp;V122&amp;";"&amp;W122&amp;";"&amp;X122&amp;";"&amp;Y122&amp;";"&amp;Z122&amp;";"&amp;AA122&amp;";"&amp;AB122&amp;";"&amp;AC122&amp;";"&amp;AD122&amp;";"&amp;AE122&amp;";"&amp;AF122&amp;";"&amp;AG122&amp;";"&amp;AH122&amp;")",",","."),";",","),"E-0","E-")</f>
        <v>AbrasionVolumePerUnitEnergy=(8.4210063488064E-10,7.10397691984685E-10,5.98649740436506E-10,5.18829775044989E-10,4.46991806192554E-10,3.89920530937613E-10,3.26463658451366E-10,2.72585181812083E-10,2.24294102750198E-10,1.76402123515277E-10,1.3968493943519E-10,1.14940750163808E-10,9.25911598541818E-11,8.0618165045447E-11,7.58289671219635E-11,7.38334679871571E-11,7.50307674680352E-11,7.78244662567469E-11,8.30127640071917E-11,9.05956607193754E-11,1.01371356047251E-10,1.17734448952502E-10,1.34496641684726E-10,1.52057034070867E-10,1.71213825764842E-10,2.02343612267539E-10,2.42652694790246E-10,3.01719469179984E-10,3.89920530937613E-10,5.10847778505802E-10,5.86676745627782E-10,6.62505712749677E-10)</v>
      </c>
      <c r="C126" s="149"/>
      <c r="D126" s="149"/>
      <c r="E126" s="149"/>
      <c r="F126" s="149"/>
      <c r="G126" s="149"/>
      <c r="H126" s="149"/>
      <c r="I126" s="149"/>
      <c r="J126" s="149"/>
      <c r="K126" s="149"/>
      <c r="L126" s="149"/>
      <c r="M126" s="149"/>
      <c r="N126" s="149"/>
      <c r="O126" s="149"/>
      <c r="P126" s="149"/>
      <c r="Q126" s="149"/>
      <c r="R126" s="149"/>
      <c r="S126" s="149"/>
      <c r="T126" s="149"/>
      <c r="U126" s="149"/>
      <c r="V126" s="149"/>
      <c r="W126" s="149"/>
      <c r="X126" s="149"/>
      <c r="Y126" s="149"/>
      <c r="Z126" s="149"/>
      <c r="AA126" s="149"/>
      <c r="AB126" s="149"/>
      <c r="AC126" s="149"/>
      <c r="AD126" s="149"/>
      <c r="AE126" s="149"/>
      <c r="AF126" s="149"/>
      <c r="AG126" s="149"/>
      <c r="AH126" s="149"/>
      <c r="AI126" s="149"/>
      <c r="AJ126" s="149"/>
      <c r="AK126" s="149"/>
      <c r="AL126" s="42"/>
    </row>
    <row r="127" spans="1:38" x14ac:dyDescent="0.25">
      <c r="A127" s="42"/>
      <c r="B127" s="42"/>
      <c r="C127" s="51"/>
      <c r="D127" s="42"/>
      <c r="E127" s="42"/>
      <c r="F127" s="42"/>
      <c r="G127" s="42"/>
      <c r="H127" s="42"/>
      <c r="I127" s="42"/>
      <c r="J127" s="42"/>
      <c r="K127" s="42"/>
      <c r="L127" s="42"/>
      <c r="M127" s="42"/>
      <c r="N127" s="42"/>
      <c r="O127" s="42"/>
      <c r="P127" s="42"/>
      <c r="Q127" s="42"/>
      <c r="R127" s="42"/>
      <c r="S127" s="42"/>
      <c r="T127" s="42"/>
      <c r="U127" s="42"/>
      <c r="V127" s="42"/>
      <c r="W127" s="42"/>
      <c r="X127" s="42"/>
      <c r="Y127" s="42"/>
      <c r="Z127" s="42"/>
      <c r="AA127" s="42"/>
      <c r="AB127" s="42"/>
      <c r="AC127" s="42"/>
      <c r="AD127" s="42"/>
      <c r="AE127" s="42"/>
      <c r="AF127" s="42"/>
      <c r="AG127" s="42"/>
      <c r="AH127" s="42"/>
      <c r="AI127" s="42"/>
      <c r="AJ127" s="42"/>
      <c r="AK127" s="42"/>
      <c r="AL127" s="42"/>
    </row>
    <row r="128" spans="1:38" x14ac:dyDescent="0.25">
      <c r="A128" s="42"/>
      <c r="B128" s="42"/>
      <c r="C128" s="51"/>
      <c r="D128" s="42"/>
      <c r="E128" s="42"/>
      <c r="F128" s="42"/>
      <c r="G128" s="42"/>
      <c r="H128" s="42"/>
      <c r="I128" s="42"/>
      <c r="J128" s="42"/>
      <c r="K128" s="42"/>
      <c r="L128" s="42"/>
      <c r="M128" s="42"/>
      <c r="N128" s="42"/>
      <c r="O128" s="42"/>
      <c r="P128" s="42"/>
      <c r="Q128" s="42"/>
      <c r="R128" s="42"/>
      <c r="S128" s="42"/>
      <c r="T128" s="42"/>
      <c r="U128" s="42"/>
      <c r="V128" s="42"/>
      <c r="W128" s="42"/>
      <c r="X128" s="42"/>
      <c r="Y128" s="42"/>
      <c r="Z128" s="42"/>
      <c r="AA128" s="42"/>
      <c r="AB128" s="42"/>
      <c r="AC128" s="42"/>
      <c r="AD128" s="42"/>
      <c r="AE128" s="42"/>
      <c r="AF128" s="42"/>
      <c r="AG128" s="42"/>
      <c r="AH128" s="42"/>
      <c r="AI128" s="42"/>
      <c r="AJ128" s="42"/>
      <c r="AK128" s="42"/>
      <c r="AL128" s="42"/>
    </row>
  </sheetData>
  <sheetProtection sheet="1" objects="1" scenarios="1"/>
  <mergeCells count="87">
    <mergeCell ref="B117:C117"/>
    <mergeCell ref="B119:G119"/>
    <mergeCell ref="B124:G124"/>
    <mergeCell ref="B126:AK126"/>
    <mergeCell ref="B92:AK92"/>
    <mergeCell ref="B94:AK94"/>
    <mergeCell ref="B98:G98"/>
    <mergeCell ref="B105:C105"/>
    <mergeCell ref="G105:N105"/>
    <mergeCell ref="B110:D110"/>
    <mergeCell ref="B90:G90"/>
    <mergeCell ref="AO61:AP61"/>
    <mergeCell ref="AO64:AR64"/>
    <mergeCell ref="AS64:AV64"/>
    <mergeCell ref="AO76:AQ76"/>
    <mergeCell ref="AU76:AV76"/>
    <mergeCell ref="AT80:AU80"/>
    <mergeCell ref="AT81:AU81"/>
    <mergeCell ref="AT82:AU82"/>
    <mergeCell ref="B85:E85"/>
    <mergeCell ref="G85:O85"/>
    <mergeCell ref="B88:C88"/>
    <mergeCell ref="AO55:AP55"/>
    <mergeCell ref="AS55:AT55"/>
    <mergeCell ref="B56:C56"/>
    <mergeCell ref="AS56:AT56"/>
    <mergeCell ref="G57:I57"/>
    <mergeCell ref="N57:P57"/>
    <mergeCell ref="AU42:AV42"/>
    <mergeCell ref="AS54:AT54"/>
    <mergeCell ref="AS45:AT45"/>
    <mergeCell ref="B46:C46"/>
    <mergeCell ref="AS46:AT46"/>
    <mergeCell ref="AS47:AT47"/>
    <mergeCell ref="B49:C49"/>
    <mergeCell ref="R49:T49"/>
    <mergeCell ref="B50:C50"/>
    <mergeCell ref="W50:X50"/>
    <mergeCell ref="B51:C51"/>
    <mergeCell ref="W51:X51"/>
    <mergeCell ref="AU51:AV51"/>
    <mergeCell ref="B43:C43"/>
    <mergeCell ref="AO43:AP43"/>
    <mergeCell ref="AS36:AT36"/>
    <mergeCell ref="AS37:AT37"/>
    <mergeCell ref="D38:E38"/>
    <mergeCell ref="F38:G38"/>
    <mergeCell ref="S38:U38"/>
    <mergeCell ref="AO38:AQ38"/>
    <mergeCell ref="AS38:AT38"/>
    <mergeCell ref="B41:C41"/>
    <mergeCell ref="B42:C42"/>
    <mergeCell ref="J42:K42"/>
    <mergeCell ref="N42:O42"/>
    <mergeCell ref="B30:E30"/>
    <mergeCell ref="B31:E31"/>
    <mergeCell ref="B35:C35"/>
    <mergeCell ref="R35:S35"/>
    <mergeCell ref="U35:V35"/>
    <mergeCell ref="AN35:AO35"/>
    <mergeCell ref="AA24:AC24"/>
    <mergeCell ref="AB27:AC27"/>
    <mergeCell ref="K28:N28"/>
    <mergeCell ref="AB28:AC28"/>
    <mergeCell ref="B29:E29"/>
    <mergeCell ref="AA29:AC29"/>
    <mergeCell ref="C17:D17"/>
    <mergeCell ref="K17:L17"/>
    <mergeCell ref="R18:S18"/>
    <mergeCell ref="AB19:AD19"/>
    <mergeCell ref="AB22:AC22"/>
    <mergeCell ref="AB23:AC23"/>
    <mergeCell ref="AA16:AC16"/>
    <mergeCell ref="B3:C3"/>
    <mergeCell ref="J3:K3"/>
    <mergeCell ref="R3:S3"/>
    <mergeCell ref="AA3:AB3"/>
    <mergeCell ref="C6:D6"/>
    <mergeCell ref="K6:L6"/>
    <mergeCell ref="S6:T6"/>
    <mergeCell ref="V6:W6"/>
    <mergeCell ref="AB6:AD6"/>
    <mergeCell ref="AB9:AC9"/>
    <mergeCell ref="AB10:AC10"/>
    <mergeCell ref="AA11:AC11"/>
    <mergeCell ref="AB14:AC14"/>
    <mergeCell ref="AB15:AC15"/>
  </mergeCells>
  <conditionalFormatting sqref="AD11:BI11 AD16:BI16 AD24:BI24 AD29:BI29">
    <cfRule type="cellIs" dxfId="2" priority="1" operator="notEqual">
      <formula>0</formula>
    </cfRule>
  </conditionalFormatting>
  <pageMargins left="0.7" right="0.7" top="0.75" bottom="0.75" header="0.3" footer="0.3"/>
  <pageSetup paperSize="9" orientation="portrait" r:id="rId1"/>
  <drawing r:id="rId2"/>
  <legacyDrawing r:id="rId3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C6C972-31D6-4566-A5FB-8658D98B42E3}">
  <dimension ref="A1:CB128"/>
  <sheetViews>
    <sheetView topLeftCell="AM49" zoomScaleNormal="100" workbookViewId="0">
      <selection activeCell="N65" sqref="N65"/>
    </sheetView>
  </sheetViews>
  <sheetFormatPr baseColWidth="10" defaultColWidth="11.7109375" defaultRowHeight="15" x14ac:dyDescent="0.25"/>
  <cols>
    <col min="1" max="1" width="11.7109375" style="5"/>
    <col min="2" max="2" width="14.140625" style="5" bestFit="1" customWidth="1"/>
    <col min="3" max="3" width="12.85546875" style="5" bestFit="1" customWidth="1"/>
    <col min="4" max="16384" width="11.7109375" style="5"/>
  </cols>
  <sheetData>
    <row r="1" spans="1:80" x14ac:dyDescent="0.25">
      <c r="A1" s="1"/>
      <c r="B1" s="1"/>
      <c r="C1" s="1"/>
      <c r="D1" s="1"/>
      <c r="E1" s="1"/>
      <c r="F1" s="1"/>
      <c r="G1" s="1"/>
      <c r="H1" s="1"/>
      <c r="I1" s="2"/>
      <c r="J1" s="2"/>
      <c r="K1" s="2"/>
      <c r="L1" s="2"/>
      <c r="M1" s="2"/>
      <c r="N1" s="2"/>
      <c r="O1" s="2"/>
      <c r="P1" s="2"/>
      <c r="Q1" s="3"/>
      <c r="R1" s="3"/>
      <c r="S1" s="3"/>
      <c r="T1" s="3"/>
      <c r="U1" s="3"/>
      <c r="V1" s="3"/>
      <c r="W1" s="3"/>
      <c r="X1" s="3"/>
      <c r="Y1" s="3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</row>
    <row r="2" spans="1:80" ht="15.75" thickBot="1" x14ac:dyDescent="0.3">
      <c r="A2" s="1"/>
      <c r="B2" s="1"/>
      <c r="C2" s="1"/>
      <c r="D2" s="1"/>
      <c r="E2" s="1"/>
      <c r="F2" s="1"/>
      <c r="G2" s="1"/>
      <c r="H2" s="1"/>
      <c r="I2" s="2"/>
      <c r="J2" s="2"/>
      <c r="K2" s="2"/>
      <c r="L2" s="2"/>
      <c r="M2" s="2"/>
      <c r="N2" s="2"/>
      <c r="O2" s="2"/>
      <c r="P2" s="2"/>
      <c r="Q2" s="3"/>
      <c r="R2" s="3"/>
      <c r="S2" s="3"/>
      <c r="T2" s="3"/>
      <c r="U2" s="3"/>
      <c r="V2" s="3"/>
      <c r="W2" s="3"/>
      <c r="X2" s="3"/>
      <c r="Y2" s="3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</row>
    <row r="3" spans="1:80" ht="15.75" thickBot="1" x14ac:dyDescent="0.3">
      <c r="A3" s="1"/>
      <c r="B3" s="129" t="s">
        <v>0</v>
      </c>
      <c r="C3" s="130"/>
      <c r="D3" s="1"/>
      <c r="E3" s="1"/>
      <c r="F3" s="1"/>
      <c r="G3" s="1"/>
      <c r="H3" s="1"/>
      <c r="I3" s="2"/>
      <c r="J3" s="129" t="s">
        <v>18</v>
      </c>
      <c r="K3" s="130"/>
      <c r="L3" s="2"/>
      <c r="M3" s="2"/>
      <c r="N3" s="2"/>
      <c r="O3" s="2"/>
      <c r="P3" s="2"/>
      <c r="Q3" s="3"/>
      <c r="R3" s="129" t="s">
        <v>32</v>
      </c>
      <c r="S3" s="130"/>
      <c r="T3" s="3"/>
      <c r="U3" s="3"/>
      <c r="V3" s="3"/>
      <c r="W3" s="3"/>
      <c r="X3" s="3"/>
      <c r="Y3" s="3"/>
      <c r="Z3" s="4"/>
      <c r="AA3" s="129" t="s">
        <v>47</v>
      </c>
      <c r="AB3" s="130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</row>
    <row r="4" spans="1:80" x14ac:dyDescent="0.25">
      <c r="A4" s="1"/>
      <c r="B4" s="1"/>
      <c r="C4" s="1"/>
      <c r="D4" s="1"/>
      <c r="E4" s="1"/>
      <c r="F4" s="1"/>
      <c r="G4" s="1"/>
      <c r="H4" s="1"/>
      <c r="I4" s="2"/>
      <c r="J4" s="2"/>
      <c r="K4" s="2"/>
      <c r="L4" s="2"/>
      <c r="M4" s="2"/>
      <c r="N4" s="2"/>
      <c r="O4" s="2"/>
      <c r="P4" s="2"/>
      <c r="Q4" s="3"/>
      <c r="R4" s="3"/>
      <c r="S4" s="3"/>
      <c r="T4" s="3"/>
      <c r="U4" s="3"/>
      <c r="V4" s="3"/>
      <c r="W4" s="3"/>
      <c r="X4" s="3"/>
      <c r="Y4" s="3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</row>
    <row r="5" spans="1:80" ht="15.75" thickBot="1" x14ac:dyDescent="0.3">
      <c r="A5" s="1"/>
      <c r="B5" s="1"/>
      <c r="C5" s="1"/>
      <c r="D5" s="1"/>
      <c r="E5" s="1"/>
      <c r="F5" s="1"/>
      <c r="G5" s="1"/>
      <c r="H5" s="1"/>
      <c r="I5" s="2"/>
      <c r="J5" s="2"/>
      <c r="K5" s="2"/>
      <c r="L5" s="2"/>
      <c r="M5" s="2"/>
      <c r="N5" s="2"/>
      <c r="O5" s="2"/>
      <c r="P5" s="2"/>
      <c r="Q5" s="3"/>
      <c r="R5" s="3"/>
      <c r="S5" s="3"/>
      <c r="T5" s="3"/>
      <c r="U5" s="3"/>
      <c r="V5" s="3"/>
      <c r="W5" s="3"/>
      <c r="X5" s="3"/>
      <c r="Y5" s="3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</row>
    <row r="6" spans="1:80" ht="15.75" thickBot="1" x14ac:dyDescent="0.3">
      <c r="A6" s="1"/>
      <c r="B6" s="6" t="s">
        <v>1</v>
      </c>
      <c r="C6" s="126" t="s">
        <v>2</v>
      </c>
      <c r="D6" s="127"/>
      <c r="E6" s="1"/>
      <c r="F6" s="1"/>
      <c r="G6" s="1"/>
      <c r="H6" s="1"/>
      <c r="I6" s="2"/>
      <c r="J6" s="6" t="s">
        <v>1</v>
      </c>
      <c r="K6" s="126" t="s">
        <v>19</v>
      </c>
      <c r="L6" s="127"/>
      <c r="M6" s="2"/>
      <c r="N6" s="2"/>
      <c r="O6" s="2"/>
      <c r="P6" s="2"/>
      <c r="Q6" s="3"/>
      <c r="R6" s="6" t="s">
        <v>1</v>
      </c>
      <c r="S6" s="126" t="s">
        <v>33</v>
      </c>
      <c r="T6" s="127"/>
      <c r="U6" s="3"/>
      <c r="V6" s="132" t="s">
        <v>40</v>
      </c>
      <c r="W6" s="134"/>
      <c r="X6" s="3"/>
      <c r="Y6" s="3"/>
      <c r="Z6" s="4"/>
      <c r="AA6" s="6" t="s">
        <v>1</v>
      </c>
      <c r="AB6" s="126" t="s">
        <v>48</v>
      </c>
      <c r="AC6" s="131"/>
      <c r="AD6" s="127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</row>
    <row r="7" spans="1:80" x14ac:dyDescent="0.25">
      <c r="A7" s="1"/>
      <c r="B7" s="1"/>
      <c r="C7" s="1"/>
      <c r="D7" s="1"/>
      <c r="E7" s="1"/>
      <c r="F7" s="1"/>
      <c r="G7" s="1"/>
      <c r="H7" s="1"/>
      <c r="I7" s="2"/>
      <c r="J7" s="2"/>
      <c r="K7" s="2"/>
      <c r="L7" s="2"/>
      <c r="M7" s="2"/>
      <c r="N7" s="2"/>
      <c r="O7" s="2"/>
      <c r="P7" s="2"/>
      <c r="Q7" s="3"/>
      <c r="R7" s="3"/>
      <c r="S7" s="3"/>
      <c r="T7" s="3"/>
      <c r="U7" s="3"/>
      <c r="V7" s="3"/>
      <c r="W7" s="3"/>
      <c r="X7" s="3"/>
      <c r="Y7" s="3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</row>
    <row r="8" spans="1:80" x14ac:dyDescent="0.25">
      <c r="A8" s="1"/>
      <c r="B8" s="1"/>
      <c r="C8" s="7" t="s">
        <v>10</v>
      </c>
      <c r="D8" s="1"/>
      <c r="E8" s="8" t="s">
        <v>13</v>
      </c>
      <c r="F8" s="9" t="s">
        <v>11</v>
      </c>
      <c r="G8" s="1"/>
      <c r="H8" s="1"/>
      <c r="I8" s="2"/>
      <c r="J8" s="2"/>
      <c r="K8" s="7" t="s">
        <v>10</v>
      </c>
      <c r="L8" s="2"/>
      <c r="M8" s="8" t="s">
        <v>13</v>
      </c>
      <c r="N8" s="9" t="s">
        <v>11</v>
      </c>
      <c r="O8" s="2"/>
      <c r="P8" s="2"/>
      <c r="Q8" s="3"/>
      <c r="R8" s="3"/>
      <c r="S8" s="10" t="s">
        <v>35</v>
      </c>
      <c r="T8" s="11" t="s">
        <v>36</v>
      </c>
      <c r="U8" s="8" t="s">
        <v>34</v>
      </c>
      <c r="V8" s="12" t="s">
        <v>37</v>
      </c>
      <c r="W8" s="13" t="s">
        <v>38</v>
      </c>
      <c r="X8" s="14" t="s">
        <v>39</v>
      </c>
      <c r="Y8" s="3"/>
      <c r="Z8" s="4"/>
      <c r="AA8" s="4"/>
      <c r="AB8" s="4"/>
      <c r="AC8" s="4"/>
      <c r="AD8" s="39">
        <v>1</v>
      </c>
      <c r="AE8" s="39">
        <v>2</v>
      </c>
      <c r="AF8" s="39">
        <v>3</v>
      </c>
      <c r="AG8" s="39">
        <v>4</v>
      </c>
      <c r="AH8" s="39">
        <v>5</v>
      </c>
      <c r="AI8" s="39">
        <v>6</v>
      </c>
      <c r="AJ8" s="39">
        <v>7</v>
      </c>
      <c r="AK8" s="39">
        <v>8</v>
      </c>
      <c r="AL8" s="39">
        <v>9</v>
      </c>
      <c r="AM8" s="39">
        <v>10</v>
      </c>
      <c r="AN8" s="39">
        <v>11</v>
      </c>
      <c r="AO8" s="39">
        <v>12</v>
      </c>
      <c r="AP8" s="39">
        <v>13</v>
      </c>
      <c r="AQ8" s="39">
        <v>14</v>
      </c>
      <c r="AR8" s="39">
        <v>15</v>
      </c>
      <c r="AS8" s="39">
        <v>16</v>
      </c>
      <c r="AT8" s="39">
        <v>17</v>
      </c>
      <c r="AU8" s="39">
        <v>18</v>
      </c>
      <c r="AV8" s="39">
        <v>19</v>
      </c>
      <c r="AW8" s="39">
        <v>20</v>
      </c>
      <c r="AX8" s="39">
        <v>21</v>
      </c>
      <c r="AY8" s="39">
        <v>22</v>
      </c>
      <c r="AZ8" s="39">
        <v>23</v>
      </c>
      <c r="BA8" s="39">
        <v>24</v>
      </c>
      <c r="BB8" s="39">
        <v>25</v>
      </c>
      <c r="BC8" s="39">
        <v>26</v>
      </c>
      <c r="BD8" s="39">
        <v>27</v>
      </c>
      <c r="BE8" s="39">
        <v>28</v>
      </c>
      <c r="BF8" s="39">
        <v>29</v>
      </c>
      <c r="BG8" s="39">
        <v>30</v>
      </c>
      <c r="BH8" s="39">
        <v>31</v>
      </c>
      <c r="BI8" s="39">
        <v>32</v>
      </c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</row>
    <row r="9" spans="1:80" x14ac:dyDescent="0.25">
      <c r="A9" s="1"/>
      <c r="B9" s="20" t="s">
        <v>3</v>
      </c>
      <c r="C9" s="52">
        <v>3.2814999999999999</v>
      </c>
      <c r="D9" s="6" t="s">
        <v>12</v>
      </c>
      <c r="E9" s="15">
        <f>C9/F9</f>
        <v>0.95953098043802443</v>
      </c>
      <c r="F9" s="53">
        <v>3.4199000000000002</v>
      </c>
      <c r="G9" s="39" t="s">
        <v>12</v>
      </c>
      <c r="H9" s="1"/>
      <c r="I9" s="2"/>
      <c r="J9" s="20" t="s">
        <v>3</v>
      </c>
      <c r="K9" s="54">
        <v>0.60599999999999998</v>
      </c>
      <c r="L9" s="6" t="s">
        <v>12</v>
      </c>
      <c r="M9" s="15">
        <f>K9/N9</f>
        <v>0.81016042780748665</v>
      </c>
      <c r="N9" s="55">
        <v>0.748</v>
      </c>
      <c r="O9" s="39" t="s">
        <v>12</v>
      </c>
      <c r="P9" s="2"/>
      <c r="Q9" s="3"/>
      <c r="R9" s="20" t="s">
        <v>3</v>
      </c>
      <c r="S9" s="56">
        <v>253</v>
      </c>
      <c r="T9" s="57">
        <v>0.7</v>
      </c>
      <c r="U9" s="56">
        <v>373</v>
      </c>
      <c r="V9" s="57">
        <v>1.1759999999999999</v>
      </c>
      <c r="W9" s="56">
        <v>673</v>
      </c>
      <c r="X9" s="57">
        <v>0.7</v>
      </c>
      <c r="Y9" s="3"/>
      <c r="Z9" s="4"/>
      <c r="AA9" s="16" t="s">
        <v>10</v>
      </c>
      <c r="AB9" s="132" t="s">
        <v>26</v>
      </c>
      <c r="AC9" s="134"/>
      <c r="AD9" s="57">
        <v>0.998</v>
      </c>
      <c r="AE9" s="57">
        <v>1</v>
      </c>
      <c r="AF9" s="57">
        <v>0.998</v>
      </c>
      <c r="AG9" s="57">
        <v>0.996</v>
      </c>
      <c r="AH9" s="57">
        <v>0.99</v>
      </c>
      <c r="AI9" s="57">
        <v>0.98599999999999999</v>
      </c>
      <c r="AJ9" s="57">
        <v>0.98199999999999998</v>
      </c>
      <c r="AK9" s="57">
        <v>0.98170000000000002</v>
      </c>
      <c r="AL9" s="57">
        <v>0.98140000000000005</v>
      </c>
      <c r="AM9" s="57">
        <v>0.98109999999999997</v>
      </c>
      <c r="AN9" s="57">
        <v>0.98080000000000001</v>
      </c>
      <c r="AO9" s="57">
        <v>0.98050000000000004</v>
      </c>
      <c r="AP9" s="57">
        <v>0.98019999999999996</v>
      </c>
      <c r="AQ9" s="57">
        <v>0.97989999999999999</v>
      </c>
      <c r="AR9" s="57">
        <v>0.97960000000000003</v>
      </c>
      <c r="AS9" s="57">
        <v>0.97929999999999995</v>
      </c>
      <c r="AT9" s="57">
        <v>0.97899999999999998</v>
      </c>
      <c r="AU9" s="57">
        <v>0.97870000000000001</v>
      </c>
      <c r="AV9" s="57">
        <v>0.97840000000000005</v>
      </c>
      <c r="AW9" s="57">
        <v>0.97809999999999997</v>
      </c>
      <c r="AX9" s="57">
        <v>0.9778</v>
      </c>
      <c r="AY9" s="57">
        <v>0.97750000000000004</v>
      </c>
      <c r="AZ9" s="57">
        <v>0.97719999999999996</v>
      </c>
      <c r="BA9" s="57">
        <v>0.97689999999999999</v>
      </c>
      <c r="BB9" s="57">
        <v>0.97660000000000002</v>
      </c>
      <c r="BC9" s="57">
        <v>0.97</v>
      </c>
      <c r="BD9" s="57">
        <v>0.96499999999999997</v>
      </c>
      <c r="BE9" s="57">
        <v>0.95</v>
      </c>
      <c r="BF9" s="57">
        <v>0.93</v>
      </c>
      <c r="BG9" s="57">
        <v>0.9</v>
      </c>
      <c r="BH9" s="57">
        <v>0.86</v>
      </c>
      <c r="BI9" s="57">
        <v>0.8</v>
      </c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</row>
    <row r="10" spans="1:80" x14ac:dyDescent="0.25">
      <c r="A10" s="1"/>
      <c r="B10" s="20" t="s">
        <v>4</v>
      </c>
      <c r="C10" s="52">
        <v>3.3898000000000001</v>
      </c>
      <c r="D10" s="17">
        <f>C10/C9-1</f>
        <v>3.3003199756209245E-2</v>
      </c>
      <c r="E10" s="15">
        <f t="shared" ref="E10:E15" si="0">C10/F10</f>
        <v>0.95952219202898559</v>
      </c>
      <c r="F10" s="53">
        <v>3.5327999999999999</v>
      </c>
      <c r="G10" s="18">
        <f>F10/F9-1</f>
        <v>3.3012661188923653E-2</v>
      </c>
      <c r="H10" s="1"/>
      <c r="I10" s="2"/>
      <c r="J10" s="20" t="s">
        <v>4</v>
      </c>
      <c r="K10" s="54">
        <v>0.67500000000000004</v>
      </c>
      <c r="L10" s="17">
        <f>K10/K9-1</f>
        <v>0.11386138613861396</v>
      </c>
      <c r="M10" s="15">
        <f t="shared" ref="M10:M15" si="1">K10/N10</f>
        <v>0.83955223880597019</v>
      </c>
      <c r="N10" s="55">
        <v>0.80400000000000005</v>
      </c>
      <c r="O10" s="18">
        <f>N10/N9-1</f>
        <v>7.4866310160427885E-2</v>
      </c>
      <c r="P10" s="2"/>
      <c r="Q10" s="3"/>
      <c r="R10" s="20" t="s">
        <v>4</v>
      </c>
      <c r="S10" s="56">
        <v>251</v>
      </c>
      <c r="T10" s="57">
        <v>0.7</v>
      </c>
      <c r="U10" s="56">
        <v>371</v>
      </c>
      <c r="V10" s="57">
        <v>1.1759999999999999</v>
      </c>
      <c r="W10" s="56">
        <v>671</v>
      </c>
      <c r="X10" s="57">
        <v>0.7</v>
      </c>
      <c r="Y10" s="3"/>
      <c r="Z10" s="4"/>
      <c r="AA10" s="19" t="s">
        <v>11</v>
      </c>
      <c r="AB10" s="132" t="s">
        <v>26</v>
      </c>
      <c r="AC10" s="134"/>
      <c r="AD10" s="57">
        <v>0.998</v>
      </c>
      <c r="AE10" s="57">
        <v>1</v>
      </c>
      <c r="AF10" s="57">
        <v>0.998</v>
      </c>
      <c r="AG10" s="57">
        <v>0.996</v>
      </c>
      <c r="AH10" s="57">
        <v>0.99</v>
      </c>
      <c r="AI10" s="57">
        <v>0.98599999999999999</v>
      </c>
      <c r="AJ10" s="57">
        <v>0.98199999999999998</v>
      </c>
      <c r="AK10" s="57">
        <v>0.98170000000000002</v>
      </c>
      <c r="AL10" s="57">
        <v>0.98140000000000005</v>
      </c>
      <c r="AM10" s="57">
        <v>0.98109999999999997</v>
      </c>
      <c r="AN10" s="57">
        <v>0.98080000000000001</v>
      </c>
      <c r="AO10" s="57">
        <v>0.98050000000000004</v>
      </c>
      <c r="AP10" s="57">
        <v>0.98019999999999996</v>
      </c>
      <c r="AQ10" s="57">
        <v>0.97989999999999999</v>
      </c>
      <c r="AR10" s="57">
        <v>0.97960000000000003</v>
      </c>
      <c r="AS10" s="57">
        <v>0.97929999999999995</v>
      </c>
      <c r="AT10" s="57">
        <v>0.97899999999999998</v>
      </c>
      <c r="AU10" s="57">
        <v>0.97870000000000001</v>
      </c>
      <c r="AV10" s="57">
        <v>0.97840000000000005</v>
      </c>
      <c r="AW10" s="57">
        <v>0.97809999999999997</v>
      </c>
      <c r="AX10" s="57">
        <v>0.9778</v>
      </c>
      <c r="AY10" s="57">
        <v>0.97750000000000004</v>
      </c>
      <c r="AZ10" s="57">
        <v>0.97719999999999996</v>
      </c>
      <c r="BA10" s="57">
        <v>0.97689999999999999</v>
      </c>
      <c r="BB10" s="57">
        <v>0.97660000000000002</v>
      </c>
      <c r="BC10" s="57">
        <v>0.97</v>
      </c>
      <c r="BD10" s="57">
        <v>0.96499999999999997</v>
      </c>
      <c r="BE10" s="57">
        <v>0.95</v>
      </c>
      <c r="BF10" s="57">
        <v>0.93</v>
      </c>
      <c r="BG10" s="57">
        <v>0.9</v>
      </c>
      <c r="BH10" s="57">
        <v>0.87</v>
      </c>
      <c r="BI10" s="57">
        <v>0.84</v>
      </c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</row>
    <row r="11" spans="1:80" x14ac:dyDescent="0.25">
      <c r="A11" s="1"/>
      <c r="B11" s="20" t="s">
        <v>5</v>
      </c>
      <c r="C11" s="52">
        <v>3.5017</v>
      </c>
      <c r="D11" s="17">
        <f t="shared" ref="D11:D15" si="2">C11/C10-1</f>
        <v>3.3010797097173805E-2</v>
      </c>
      <c r="E11" s="15">
        <f t="shared" si="0"/>
        <v>0.95952759357702633</v>
      </c>
      <c r="F11" s="53">
        <v>3.6494</v>
      </c>
      <c r="G11" s="18">
        <f t="shared" ref="G11:G15" si="3">F11/F10-1</f>
        <v>3.3004981884057871E-2</v>
      </c>
      <c r="H11" s="1"/>
      <c r="I11" s="2"/>
      <c r="J11" s="20" t="s">
        <v>5</v>
      </c>
      <c r="K11" s="54">
        <v>0.753</v>
      </c>
      <c r="L11" s="17">
        <f t="shared" ref="L11:L13" si="4">K11/K10-1</f>
        <v>0.11555555555555541</v>
      </c>
      <c r="M11" s="15">
        <f t="shared" si="1"/>
        <v>0.8705202312138729</v>
      </c>
      <c r="N11" s="55">
        <v>0.86499999999999999</v>
      </c>
      <c r="O11" s="18">
        <f t="shared" ref="O11:O13" si="5">N11/N10-1</f>
        <v>7.587064676616917E-2</v>
      </c>
      <c r="P11" s="2"/>
      <c r="Q11" s="3"/>
      <c r="R11" s="20" t="s">
        <v>5</v>
      </c>
      <c r="S11" s="56">
        <v>249</v>
      </c>
      <c r="T11" s="57">
        <v>0.7</v>
      </c>
      <c r="U11" s="56">
        <v>369</v>
      </c>
      <c r="V11" s="57">
        <v>1.1759999999999999</v>
      </c>
      <c r="W11" s="56">
        <v>669</v>
      </c>
      <c r="X11" s="57">
        <v>0.7</v>
      </c>
      <c r="Y11" s="3"/>
      <c r="Z11" s="4"/>
      <c r="AA11" s="135" t="s">
        <v>49</v>
      </c>
      <c r="AB11" s="135"/>
      <c r="AC11" s="135"/>
      <c r="AD11" s="21">
        <f>AD9-AD10</f>
        <v>0</v>
      </c>
      <c r="AE11" s="21">
        <f t="shared" ref="AE11:BI11" si="6">AE9-AE10</f>
        <v>0</v>
      </c>
      <c r="AF11" s="21">
        <f t="shared" si="6"/>
        <v>0</v>
      </c>
      <c r="AG11" s="21">
        <f t="shared" si="6"/>
        <v>0</v>
      </c>
      <c r="AH11" s="21">
        <f t="shared" si="6"/>
        <v>0</v>
      </c>
      <c r="AI11" s="21">
        <f t="shared" si="6"/>
        <v>0</v>
      </c>
      <c r="AJ11" s="21">
        <f t="shared" si="6"/>
        <v>0</v>
      </c>
      <c r="AK11" s="21">
        <f t="shared" si="6"/>
        <v>0</v>
      </c>
      <c r="AL11" s="21">
        <f t="shared" si="6"/>
        <v>0</v>
      </c>
      <c r="AM11" s="21">
        <f t="shared" si="6"/>
        <v>0</v>
      </c>
      <c r="AN11" s="21">
        <f t="shared" si="6"/>
        <v>0</v>
      </c>
      <c r="AO11" s="21">
        <f t="shared" si="6"/>
        <v>0</v>
      </c>
      <c r="AP11" s="21">
        <f t="shared" si="6"/>
        <v>0</v>
      </c>
      <c r="AQ11" s="21">
        <f t="shared" si="6"/>
        <v>0</v>
      </c>
      <c r="AR11" s="21">
        <f t="shared" si="6"/>
        <v>0</v>
      </c>
      <c r="AS11" s="21">
        <f t="shared" si="6"/>
        <v>0</v>
      </c>
      <c r="AT11" s="21">
        <f t="shared" si="6"/>
        <v>0</v>
      </c>
      <c r="AU11" s="21">
        <f t="shared" si="6"/>
        <v>0</v>
      </c>
      <c r="AV11" s="21">
        <f t="shared" si="6"/>
        <v>0</v>
      </c>
      <c r="AW11" s="21">
        <f t="shared" si="6"/>
        <v>0</v>
      </c>
      <c r="AX11" s="21">
        <f t="shared" si="6"/>
        <v>0</v>
      </c>
      <c r="AY11" s="21">
        <f t="shared" si="6"/>
        <v>0</v>
      </c>
      <c r="AZ11" s="21">
        <f t="shared" si="6"/>
        <v>0</v>
      </c>
      <c r="BA11" s="21">
        <f t="shared" si="6"/>
        <v>0</v>
      </c>
      <c r="BB11" s="21">
        <f t="shared" si="6"/>
        <v>0</v>
      </c>
      <c r="BC11" s="21">
        <f t="shared" si="6"/>
        <v>0</v>
      </c>
      <c r="BD11" s="21">
        <f t="shared" si="6"/>
        <v>0</v>
      </c>
      <c r="BE11" s="21">
        <f t="shared" si="6"/>
        <v>0</v>
      </c>
      <c r="BF11" s="21">
        <f t="shared" si="6"/>
        <v>0</v>
      </c>
      <c r="BG11" s="21">
        <f t="shared" si="6"/>
        <v>0</v>
      </c>
      <c r="BH11" s="21">
        <f t="shared" si="6"/>
        <v>-1.0000000000000009E-2</v>
      </c>
      <c r="BI11" s="21">
        <f t="shared" si="6"/>
        <v>-3.9999999999999925E-2</v>
      </c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</row>
    <row r="12" spans="1:80" x14ac:dyDescent="0.25">
      <c r="A12" s="1"/>
      <c r="B12" s="20" t="s">
        <v>6</v>
      </c>
      <c r="C12" s="52">
        <v>3.6172</v>
      </c>
      <c r="D12" s="17">
        <f t="shared" si="2"/>
        <v>3.298397921009788E-2</v>
      </c>
      <c r="E12" s="15">
        <f t="shared" si="0"/>
        <v>0.95952039896015706</v>
      </c>
      <c r="F12" s="53">
        <v>3.7698</v>
      </c>
      <c r="G12" s="18">
        <f t="shared" si="3"/>
        <v>3.2991724667068567E-2</v>
      </c>
      <c r="H12" s="1"/>
      <c r="I12" s="2"/>
      <c r="J12" s="20" t="s">
        <v>6</v>
      </c>
      <c r="K12" s="54">
        <v>0.83699999999999997</v>
      </c>
      <c r="L12" s="17">
        <f t="shared" si="4"/>
        <v>0.11155378486055767</v>
      </c>
      <c r="M12" s="15">
        <f t="shared" si="1"/>
        <v>0.89999999999999991</v>
      </c>
      <c r="N12" s="55">
        <v>0.93</v>
      </c>
      <c r="O12" s="18">
        <f t="shared" si="5"/>
        <v>7.5144508670520249E-2</v>
      </c>
      <c r="P12" s="2"/>
      <c r="Q12" s="3"/>
      <c r="R12" s="20" t="s">
        <v>6</v>
      </c>
      <c r="S12" s="56">
        <v>247</v>
      </c>
      <c r="T12" s="57">
        <v>0.7</v>
      </c>
      <c r="U12" s="56">
        <v>367</v>
      </c>
      <c r="V12" s="57">
        <v>1.1759999999999999</v>
      </c>
      <c r="W12" s="56">
        <v>667</v>
      </c>
      <c r="X12" s="57">
        <v>0.7</v>
      </c>
      <c r="Y12" s="3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</row>
    <row r="13" spans="1:80" x14ac:dyDescent="0.25">
      <c r="A13" s="1"/>
      <c r="B13" s="20" t="s">
        <v>7</v>
      </c>
      <c r="C13" s="52">
        <v>3.7366000000000001</v>
      </c>
      <c r="D13" s="17">
        <f t="shared" si="2"/>
        <v>3.3008957204467615E-2</v>
      </c>
      <c r="E13" s="15">
        <f t="shared" si="0"/>
        <v>0.9595295567767449</v>
      </c>
      <c r="F13" s="53">
        <v>3.8942000000000001</v>
      </c>
      <c r="G13" s="18">
        <f t="shared" si="3"/>
        <v>3.299909809538959E-2</v>
      </c>
      <c r="H13" s="1"/>
      <c r="I13" s="2"/>
      <c r="J13" s="20" t="s">
        <v>7</v>
      </c>
      <c r="K13" s="54">
        <v>0.93</v>
      </c>
      <c r="L13" s="17">
        <f t="shared" si="4"/>
        <v>0.11111111111111116</v>
      </c>
      <c r="M13" s="15">
        <f t="shared" si="1"/>
        <v>0.93</v>
      </c>
      <c r="N13" s="55">
        <v>1</v>
      </c>
      <c r="O13" s="18">
        <f t="shared" si="5"/>
        <v>7.5268817204301008E-2</v>
      </c>
      <c r="P13" s="2"/>
      <c r="Q13" s="3"/>
      <c r="R13" s="20" t="s">
        <v>7</v>
      </c>
      <c r="S13" s="56">
        <v>245</v>
      </c>
      <c r="T13" s="57">
        <v>0.7</v>
      </c>
      <c r="U13" s="56">
        <v>365</v>
      </c>
      <c r="V13" s="57">
        <v>1.1759999999999999</v>
      </c>
      <c r="W13" s="56">
        <v>665</v>
      </c>
      <c r="X13" s="57">
        <v>0.7</v>
      </c>
      <c r="Y13" s="3"/>
      <c r="Z13" s="4"/>
      <c r="AA13" s="4"/>
      <c r="AB13" s="4"/>
      <c r="AC13" s="4"/>
      <c r="AD13" s="39">
        <v>1</v>
      </c>
      <c r="AE13" s="39">
        <v>2</v>
      </c>
      <c r="AF13" s="39">
        <v>3</v>
      </c>
      <c r="AG13" s="39">
        <v>4</v>
      </c>
      <c r="AH13" s="39">
        <v>5</v>
      </c>
      <c r="AI13" s="39">
        <v>6</v>
      </c>
      <c r="AJ13" s="39">
        <v>7</v>
      </c>
      <c r="AK13" s="39">
        <v>8</v>
      </c>
      <c r="AL13" s="39">
        <v>9</v>
      </c>
      <c r="AM13" s="39">
        <v>10</v>
      </c>
      <c r="AN13" s="39">
        <v>11</v>
      </c>
      <c r="AO13" s="39">
        <v>12</v>
      </c>
      <c r="AP13" s="39">
        <v>13</v>
      </c>
      <c r="AQ13" s="39">
        <v>14</v>
      </c>
      <c r="AR13" s="39">
        <v>15</v>
      </c>
      <c r="AS13" s="39">
        <v>16</v>
      </c>
      <c r="AT13" s="39">
        <v>17</v>
      </c>
      <c r="AU13" s="39">
        <v>18</v>
      </c>
      <c r="AV13" s="39">
        <v>19</v>
      </c>
      <c r="AW13" s="39">
        <v>20</v>
      </c>
      <c r="AX13" s="39">
        <v>21</v>
      </c>
      <c r="AY13" s="39">
        <v>22</v>
      </c>
      <c r="AZ13" s="39">
        <v>23</v>
      </c>
      <c r="BA13" s="39">
        <v>24</v>
      </c>
      <c r="BB13" s="39">
        <v>25</v>
      </c>
      <c r="BC13" s="39">
        <v>26</v>
      </c>
      <c r="BD13" s="39">
        <v>27</v>
      </c>
      <c r="BE13" s="39">
        <v>28</v>
      </c>
      <c r="BF13" s="39">
        <v>29</v>
      </c>
      <c r="BG13" s="39">
        <v>30</v>
      </c>
      <c r="BH13" s="39">
        <v>31</v>
      </c>
      <c r="BI13" s="39">
        <v>32</v>
      </c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</row>
    <row r="14" spans="1:80" x14ac:dyDescent="0.25">
      <c r="A14" s="1"/>
      <c r="B14" s="31" t="s">
        <v>9</v>
      </c>
      <c r="C14" s="52">
        <v>3.0956999999999999</v>
      </c>
      <c r="D14" s="17">
        <f>C14/C9-1</f>
        <v>-5.6620447965869292E-2</v>
      </c>
      <c r="E14" s="15">
        <f t="shared" si="0"/>
        <v>0.95952019341040817</v>
      </c>
      <c r="F14" s="53">
        <v>3.2263000000000002</v>
      </c>
      <c r="G14" s="18">
        <f>F14/F9-1</f>
        <v>-5.6609842393052445E-2</v>
      </c>
      <c r="H14" s="1"/>
      <c r="I14" s="2"/>
      <c r="J14" s="31" t="s">
        <v>9</v>
      </c>
      <c r="K14" s="54">
        <v>1.3</v>
      </c>
      <c r="L14" s="17">
        <f>K14/K9-1</f>
        <v>1.1452145214521452</v>
      </c>
      <c r="M14" s="15">
        <f t="shared" si="1"/>
        <v>0.8666666666666667</v>
      </c>
      <c r="N14" s="55">
        <v>1.5</v>
      </c>
      <c r="O14" s="18">
        <f>N14/N9-1</f>
        <v>1.0053475935828877</v>
      </c>
      <c r="P14" s="2"/>
      <c r="Q14" s="3"/>
      <c r="R14" s="31" t="s">
        <v>9</v>
      </c>
      <c r="S14" s="56">
        <v>221</v>
      </c>
      <c r="T14" s="57">
        <v>0.7</v>
      </c>
      <c r="U14" s="56">
        <v>361</v>
      </c>
      <c r="V14" s="57">
        <v>1.1759999999999999</v>
      </c>
      <c r="W14" s="56">
        <v>621</v>
      </c>
      <c r="X14" s="57">
        <v>0.7</v>
      </c>
      <c r="Y14" s="3"/>
      <c r="Z14" s="4"/>
      <c r="AA14" s="16" t="s">
        <v>10</v>
      </c>
      <c r="AB14" s="136" t="s">
        <v>51</v>
      </c>
      <c r="AC14" s="137"/>
      <c r="AD14" s="57">
        <v>1</v>
      </c>
      <c r="AE14" s="57">
        <v>0.999</v>
      </c>
      <c r="AF14" s="57">
        <v>0.998</v>
      </c>
      <c r="AG14" s="57">
        <v>0.996</v>
      </c>
      <c r="AH14" s="57">
        <v>0.99399999999999999</v>
      </c>
      <c r="AI14" s="57">
        <v>0.99199999999999999</v>
      </c>
      <c r="AJ14" s="57">
        <v>0.99</v>
      </c>
      <c r="AK14" s="57">
        <v>0.98799999999999999</v>
      </c>
      <c r="AL14" s="57">
        <v>0.98699999999999999</v>
      </c>
      <c r="AM14" s="57">
        <v>0.98599999999999999</v>
      </c>
      <c r="AN14" s="57">
        <v>0.98499999999999999</v>
      </c>
      <c r="AO14" s="57">
        <v>0.98399999999999999</v>
      </c>
      <c r="AP14" s="57">
        <v>0.98299999999999998</v>
      </c>
      <c r="AQ14" s="57">
        <v>0.98199999999999998</v>
      </c>
      <c r="AR14" s="57">
        <v>0.98099999999999998</v>
      </c>
      <c r="AS14" s="57">
        <v>0.98</v>
      </c>
      <c r="AT14" s="57">
        <v>0.97899999999999998</v>
      </c>
      <c r="AU14" s="57">
        <v>0.97799999999999998</v>
      </c>
      <c r="AV14" s="57">
        <v>0.97699999999999998</v>
      </c>
      <c r="AW14" s="57">
        <v>0.97599999999999998</v>
      </c>
      <c r="AX14" s="57">
        <v>0.97499999999999998</v>
      </c>
      <c r="AY14" s="57">
        <v>0.97399999999999998</v>
      </c>
      <c r="AZ14" s="57">
        <v>0.97299999999999998</v>
      </c>
      <c r="BA14" s="57">
        <v>0.97199999999999998</v>
      </c>
      <c r="BB14" s="57">
        <v>0.97099999999999997</v>
      </c>
      <c r="BC14" s="57">
        <v>0.97</v>
      </c>
      <c r="BD14" s="57">
        <v>0.96499999999999997</v>
      </c>
      <c r="BE14" s="57">
        <v>0.96</v>
      </c>
      <c r="BF14" s="57">
        <v>0.95</v>
      </c>
      <c r="BG14" s="57">
        <v>0.92</v>
      </c>
      <c r="BH14" s="57">
        <v>0.9</v>
      </c>
      <c r="BI14" s="57">
        <v>0.88</v>
      </c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</row>
    <row r="15" spans="1:80" x14ac:dyDescent="0.25">
      <c r="A15" s="1"/>
      <c r="B15" s="33" t="s">
        <v>8</v>
      </c>
      <c r="C15" s="52">
        <v>2.9910000000000001</v>
      </c>
      <c r="D15" s="17">
        <f t="shared" si="2"/>
        <v>-3.3821106696385272E-2</v>
      </c>
      <c r="E15" s="15">
        <f t="shared" si="0"/>
        <v>0.95951494931348646</v>
      </c>
      <c r="F15" s="53">
        <v>3.1172</v>
      </c>
      <c r="G15" s="18">
        <f t="shared" si="3"/>
        <v>-3.3815826178594688E-2</v>
      </c>
      <c r="H15" s="1"/>
      <c r="I15" s="2"/>
      <c r="J15" s="33" t="s">
        <v>8</v>
      </c>
      <c r="K15" s="54">
        <v>1.6</v>
      </c>
      <c r="L15" s="17">
        <f t="shared" ref="L15" si="7">K15/K14-1</f>
        <v>0.23076923076923084</v>
      </c>
      <c r="M15" s="15">
        <f t="shared" si="1"/>
        <v>0.8421052631578948</v>
      </c>
      <c r="N15" s="55">
        <v>1.9</v>
      </c>
      <c r="O15" s="18">
        <f t="shared" ref="O15" si="8">N15/N14-1</f>
        <v>0.26666666666666661</v>
      </c>
      <c r="P15" s="2"/>
      <c r="Q15" s="3"/>
      <c r="R15" s="33" t="s">
        <v>8</v>
      </c>
      <c r="S15" s="56">
        <v>213</v>
      </c>
      <c r="T15" s="57">
        <v>0.7</v>
      </c>
      <c r="U15" s="56">
        <v>353</v>
      </c>
      <c r="V15" s="57">
        <v>1.1759999999999999</v>
      </c>
      <c r="W15" s="56">
        <v>613</v>
      </c>
      <c r="X15" s="57">
        <v>0.7</v>
      </c>
      <c r="Y15" s="3"/>
      <c r="Z15" s="4"/>
      <c r="AA15" s="19" t="s">
        <v>11</v>
      </c>
      <c r="AB15" s="136" t="s">
        <v>51</v>
      </c>
      <c r="AC15" s="137"/>
      <c r="AD15" s="57">
        <v>1</v>
      </c>
      <c r="AE15" s="57">
        <v>0.999</v>
      </c>
      <c r="AF15" s="57">
        <v>0.998</v>
      </c>
      <c r="AG15" s="57">
        <v>0.996</v>
      </c>
      <c r="AH15" s="57">
        <v>0.99399999999999999</v>
      </c>
      <c r="AI15" s="57">
        <v>0.99199999999999999</v>
      </c>
      <c r="AJ15" s="57">
        <v>0.99</v>
      </c>
      <c r="AK15" s="57">
        <v>0.98799999999999999</v>
      </c>
      <c r="AL15" s="57">
        <v>0.98699999999999999</v>
      </c>
      <c r="AM15" s="57">
        <v>0.98599999999999999</v>
      </c>
      <c r="AN15" s="57">
        <v>0.98499999999999999</v>
      </c>
      <c r="AO15" s="57">
        <v>0.98399999999999999</v>
      </c>
      <c r="AP15" s="57">
        <v>0.98299999999999998</v>
      </c>
      <c r="AQ15" s="57">
        <v>0.98199999999999998</v>
      </c>
      <c r="AR15" s="57">
        <v>0.98099999999999998</v>
      </c>
      <c r="AS15" s="57">
        <v>0.98</v>
      </c>
      <c r="AT15" s="57">
        <v>0.97899999999999998</v>
      </c>
      <c r="AU15" s="57">
        <v>0.97799999999999998</v>
      </c>
      <c r="AV15" s="57">
        <v>0.97699999999999998</v>
      </c>
      <c r="AW15" s="57">
        <v>0.97599999999999998</v>
      </c>
      <c r="AX15" s="57">
        <v>0.97499999999999998</v>
      </c>
      <c r="AY15" s="57">
        <v>0.97399999999999998</v>
      </c>
      <c r="AZ15" s="57">
        <v>0.97299999999999998</v>
      </c>
      <c r="BA15" s="57">
        <v>0.97199999999999998</v>
      </c>
      <c r="BB15" s="57">
        <v>0.97099999999999997</v>
      </c>
      <c r="BC15" s="57">
        <v>0.97</v>
      </c>
      <c r="BD15" s="57">
        <v>0.96499999999999997</v>
      </c>
      <c r="BE15" s="57">
        <v>0.96</v>
      </c>
      <c r="BF15" s="57">
        <v>0.95</v>
      </c>
      <c r="BG15" s="57">
        <v>0.94</v>
      </c>
      <c r="BH15" s="57">
        <v>0.93</v>
      </c>
      <c r="BI15" s="57">
        <v>0.92</v>
      </c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</row>
    <row r="16" spans="1:80" ht="15.75" thickBot="1" x14ac:dyDescent="0.3">
      <c r="A16" s="1"/>
      <c r="B16" s="1"/>
      <c r="C16" s="1"/>
      <c r="D16" s="1"/>
      <c r="E16" s="1"/>
      <c r="F16" s="1"/>
      <c r="G16" s="1"/>
      <c r="H16" s="1"/>
      <c r="I16" s="2"/>
      <c r="J16" s="2"/>
      <c r="K16" s="2"/>
      <c r="L16" s="2"/>
      <c r="M16" s="2"/>
      <c r="N16" s="2"/>
      <c r="O16" s="2"/>
      <c r="P16" s="2"/>
      <c r="Q16" s="3"/>
      <c r="R16" s="3"/>
      <c r="S16" s="3"/>
      <c r="T16" s="3"/>
      <c r="U16" s="3"/>
      <c r="V16" s="3"/>
      <c r="W16" s="3"/>
      <c r="X16" s="3"/>
      <c r="Y16" s="3"/>
      <c r="Z16" s="4"/>
      <c r="AA16" s="132" t="s">
        <v>49</v>
      </c>
      <c r="AB16" s="133"/>
      <c r="AC16" s="134"/>
      <c r="AD16" s="21">
        <f>AD14-AD15</f>
        <v>0</v>
      </c>
      <c r="AE16" s="21">
        <f t="shared" ref="AE16:BI16" si="9">AE14-AE15</f>
        <v>0</v>
      </c>
      <c r="AF16" s="21">
        <f t="shared" si="9"/>
        <v>0</v>
      </c>
      <c r="AG16" s="21">
        <f t="shared" si="9"/>
        <v>0</v>
      </c>
      <c r="AH16" s="21">
        <f t="shared" si="9"/>
        <v>0</v>
      </c>
      <c r="AI16" s="21">
        <f t="shared" si="9"/>
        <v>0</v>
      </c>
      <c r="AJ16" s="21">
        <f t="shared" si="9"/>
        <v>0</v>
      </c>
      <c r="AK16" s="21">
        <f t="shared" si="9"/>
        <v>0</v>
      </c>
      <c r="AL16" s="21">
        <f t="shared" si="9"/>
        <v>0</v>
      </c>
      <c r="AM16" s="21">
        <f t="shared" si="9"/>
        <v>0</v>
      </c>
      <c r="AN16" s="21">
        <f t="shared" si="9"/>
        <v>0</v>
      </c>
      <c r="AO16" s="21">
        <f t="shared" si="9"/>
        <v>0</v>
      </c>
      <c r="AP16" s="21">
        <f t="shared" si="9"/>
        <v>0</v>
      </c>
      <c r="AQ16" s="21">
        <f t="shared" si="9"/>
        <v>0</v>
      </c>
      <c r="AR16" s="21">
        <f t="shared" si="9"/>
        <v>0</v>
      </c>
      <c r="AS16" s="21">
        <f t="shared" si="9"/>
        <v>0</v>
      </c>
      <c r="AT16" s="21">
        <f t="shared" si="9"/>
        <v>0</v>
      </c>
      <c r="AU16" s="21">
        <f t="shared" si="9"/>
        <v>0</v>
      </c>
      <c r="AV16" s="21">
        <f t="shared" si="9"/>
        <v>0</v>
      </c>
      <c r="AW16" s="21">
        <f t="shared" si="9"/>
        <v>0</v>
      </c>
      <c r="AX16" s="21">
        <f t="shared" si="9"/>
        <v>0</v>
      </c>
      <c r="AY16" s="21">
        <f t="shared" si="9"/>
        <v>0</v>
      </c>
      <c r="AZ16" s="21">
        <f t="shared" si="9"/>
        <v>0</v>
      </c>
      <c r="BA16" s="21">
        <f t="shared" si="9"/>
        <v>0</v>
      </c>
      <c r="BB16" s="21">
        <f t="shared" si="9"/>
        <v>0</v>
      </c>
      <c r="BC16" s="21">
        <f t="shared" si="9"/>
        <v>0</v>
      </c>
      <c r="BD16" s="21">
        <f t="shared" si="9"/>
        <v>0</v>
      </c>
      <c r="BE16" s="21">
        <f t="shared" si="9"/>
        <v>0</v>
      </c>
      <c r="BF16" s="21">
        <f t="shared" si="9"/>
        <v>0</v>
      </c>
      <c r="BG16" s="21">
        <f t="shared" si="9"/>
        <v>-1.9999999999999907E-2</v>
      </c>
      <c r="BH16" s="21">
        <f t="shared" si="9"/>
        <v>-3.0000000000000027E-2</v>
      </c>
      <c r="BI16" s="21">
        <f t="shared" si="9"/>
        <v>-4.0000000000000036E-2</v>
      </c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</row>
    <row r="17" spans="1:80" ht="15.75" thickBot="1" x14ac:dyDescent="0.3">
      <c r="A17" s="1"/>
      <c r="B17" s="6" t="s">
        <v>1</v>
      </c>
      <c r="C17" s="126" t="s">
        <v>14</v>
      </c>
      <c r="D17" s="127"/>
      <c r="E17" s="1"/>
      <c r="F17" s="1"/>
      <c r="G17" s="1"/>
      <c r="H17" s="1"/>
      <c r="I17" s="2"/>
      <c r="J17" s="6" t="s">
        <v>1</v>
      </c>
      <c r="K17" s="126" t="s">
        <v>20</v>
      </c>
      <c r="L17" s="127"/>
      <c r="M17" s="2"/>
      <c r="N17" s="2"/>
      <c r="O17" s="2"/>
      <c r="P17" s="2"/>
      <c r="Q17" s="3"/>
      <c r="R17" s="3"/>
      <c r="S17" s="3"/>
      <c r="T17" s="3"/>
      <c r="U17" s="3"/>
      <c r="V17" s="3"/>
      <c r="W17" s="3"/>
      <c r="X17" s="3"/>
      <c r="Y17" s="3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</row>
    <row r="18" spans="1:80" ht="15.75" thickBot="1" x14ac:dyDescent="0.3">
      <c r="A18" s="1"/>
      <c r="B18" s="1"/>
      <c r="C18" s="1"/>
      <c r="D18" s="1"/>
      <c r="E18" s="1"/>
      <c r="F18" s="1"/>
      <c r="G18" s="1"/>
      <c r="H18" s="1"/>
      <c r="I18" s="2"/>
      <c r="J18" s="2"/>
      <c r="K18" s="2"/>
      <c r="L18" s="2"/>
      <c r="M18" s="2"/>
      <c r="N18" s="2"/>
      <c r="O18" s="2"/>
      <c r="P18" s="2"/>
      <c r="Q18" s="3"/>
      <c r="R18" s="139" t="s">
        <v>41</v>
      </c>
      <c r="S18" s="139"/>
      <c r="T18" s="3"/>
      <c r="U18" s="3"/>
      <c r="V18" s="3"/>
      <c r="W18" s="3"/>
      <c r="X18" s="3"/>
      <c r="Y18" s="3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  <c r="AY18" s="4"/>
      <c r="AZ18" s="4"/>
      <c r="BA18" s="4"/>
      <c r="BB18" s="4"/>
      <c r="BC18" s="4"/>
      <c r="BD18" s="4"/>
      <c r="BE18" s="4"/>
      <c r="BF18" s="4"/>
      <c r="BG18" s="4"/>
      <c r="BH18" s="4"/>
      <c r="BI18" s="4"/>
      <c r="BJ18" s="4"/>
      <c r="BK18" s="4"/>
      <c r="BL18" s="4"/>
      <c r="BM18" s="4"/>
      <c r="BN18" s="4"/>
      <c r="BO18" s="4"/>
      <c r="BP18" s="4"/>
      <c r="BQ18" s="4"/>
      <c r="BR18" s="4"/>
      <c r="BS18" s="4"/>
      <c r="BT18" s="4"/>
      <c r="BU18" s="4"/>
      <c r="BV18" s="4"/>
      <c r="BW18" s="4"/>
      <c r="BX18" s="4"/>
      <c r="BY18" s="4"/>
      <c r="BZ18" s="4"/>
      <c r="CA18" s="4"/>
      <c r="CB18" s="4"/>
    </row>
    <row r="19" spans="1:80" ht="15.75" thickBot="1" x14ac:dyDescent="0.3">
      <c r="A19" s="1"/>
      <c r="B19" s="1"/>
      <c r="C19" s="7" t="s">
        <v>10</v>
      </c>
      <c r="D19" s="1"/>
      <c r="E19" s="8" t="s">
        <v>13</v>
      </c>
      <c r="F19" s="9" t="s">
        <v>11</v>
      </c>
      <c r="G19" s="1"/>
      <c r="H19" s="1"/>
      <c r="I19" s="2"/>
      <c r="J19" s="2"/>
      <c r="K19" s="7" t="s">
        <v>10</v>
      </c>
      <c r="L19" s="2"/>
      <c r="M19" s="8" t="s">
        <v>13</v>
      </c>
      <c r="N19" s="9" t="s">
        <v>11</v>
      </c>
      <c r="O19" s="2"/>
      <c r="P19" s="2"/>
      <c r="Q19" s="3"/>
      <c r="R19" s="3"/>
      <c r="S19" s="3"/>
      <c r="T19" s="3"/>
      <c r="U19" s="3"/>
      <c r="V19" s="3"/>
      <c r="W19" s="3"/>
      <c r="X19" s="3"/>
      <c r="Y19" s="3"/>
      <c r="Z19" s="4"/>
      <c r="AA19" s="6" t="s">
        <v>1</v>
      </c>
      <c r="AB19" s="126" t="s">
        <v>50</v>
      </c>
      <c r="AC19" s="131"/>
      <c r="AD19" s="127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  <c r="AY19" s="4"/>
      <c r="AZ19" s="4"/>
      <c r="BA19" s="4"/>
      <c r="BB19" s="4"/>
      <c r="BC19" s="4"/>
      <c r="BD19" s="4"/>
      <c r="BE19" s="4"/>
      <c r="BF19" s="4"/>
      <c r="BG19" s="4"/>
      <c r="BH19" s="4"/>
      <c r="BI19" s="4"/>
      <c r="BJ19" s="4"/>
      <c r="BK19" s="4"/>
      <c r="BL19" s="4"/>
      <c r="BM19" s="4"/>
      <c r="BN19" s="4"/>
      <c r="BO19" s="4"/>
      <c r="BP19" s="4"/>
      <c r="BQ19" s="4"/>
      <c r="BR19" s="4"/>
      <c r="BS19" s="4"/>
      <c r="BT19" s="4"/>
      <c r="BU19" s="4"/>
      <c r="BV19" s="4"/>
      <c r="BW19" s="4"/>
      <c r="BX19" s="4"/>
      <c r="BY19" s="4"/>
      <c r="BZ19" s="4"/>
      <c r="CA19" s="4"/>
      <c r="CB19" s="4"/>
    </row>
    <row r="20" spans="1:80" x14ac:dyDescent="0.25">
      <c r="A20" s="1"/>
      <c r="B20" s="20" t="s">
        <v>3</v>
      </c>
      <c r="C20" s="52">
        <v>2.2930999999999999</v>
      </c>
      <c r="D20" s="6" t="s">
        <v>12</v>
      </c>
      <c r="E20" s="15">
        <f>C20/F20</f>
        <v>0.96263800847991265</v>
      </c>
      <c r="F20" s="53">
        <v>2.3820999999999999</v>
      </c>
      <c r="G20" s="39" t="s">
        <v>12</v>
      </c>
      <c r="H20" s="1"/>
      <c r="I20" s="2"/>
      <c r="J20" s="20" t="s">
        <v>3</v>
      </c>
      <c r="K20" s="54">
        <v>0.3</v>
      </c>
      <c r="L20" s="6" t="s">
        <v>12</v>
      </c>
      <c r="M20" s="15">
        <f>K20/N20</f>
        <v>0.9375</v>
      </c>
      <c r="N20" s="55">
        <v>0.32</v>
      </c>
      <c r="O20" s="39" t="s">
        <v>12</v>
      </c>
      <c r="P20" s="2"/>
      <c r="Q20" s="3"/>
      <c r="R20" s="3"/>
      <c r="S20" s="10" t="s">
        <v>35</v>
      </c>
      <c r="T20" s="11" t="s">
        <v>36</v>
      </c>
      <c r="U20" s="8" t="s">
        <v>34</v>
      </c>
      <c r="V20" s="12" t="s">
        <v>37</v>
      </c>
      <c r="W20" s="13" t="s">
        <v>38</v>
      </c>
      <c r="X20" s="14" t="s">
        <v>39</v>
      </c>
      <c r="Y20" s="3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4"/>
      <c r="AY20" s="4"/>
      <c r="AZ20" s="4"/>
      <c r="BA20" s="4"/>
      <c r="BB20" s="4"/>
      <c r="BC20" s="4"/>
      <c r="BD20" s="4"/>
      <c r="BE20" s="4"/>
      <c r="BF20" s="4"/>
      <c r="BG20" s="4"/>
      <c r="BH20" s="4"/>
      <c r="BI20" s="4"/>
      <c r="BJ20" s="4"/>
      <c r="BK20" s="4"/>
      <c r="BL20" s="4"/>
      <c r="BM20" s="4"/>
      <c r="BN20" s="4"/>
      <c r="BO20" s="4"/>
      <c r="BP20" s="4"/>
      <c r="BQ20" s="4"/>
      <c r="BR20" s="4"/>
      <c r="BS20" s="4"/>
      <c r="BT20" s="4"/>
      <c r="BU20" s="4"/>
      <c r="BV20" s="4"/>
      <c r="BW20" s="4"/>
      <c r="BX20" s="4"/>
      <c r="BY20" s="4"/>
      <c r="BZ20" s="4"/>
      <c r="CA20" s="4"/>
      <c r="CB20" s="4"/>
    </row>
    <row r="21" spans="1:80" x14ac:dyDescent="0.25">
      <c r="A21" s="1"/>
      <c r="B21" s="20" t="s">
        <v>4</v>
      </c>
      <c r="C21" s="52">
        <v>2.3687999999999998</v>
      </c>
      <c r="D21" s="17">
        <f>C21/C20-1</f>
        <v>3.3012079717413156E-2</v>
      </c>
      <c r="E21" s="15">
        <f t="shared" ref="E21:E26" si="10">C21/F21</f>
        <v>0.96261378413524057</v>
      </c>
      <c r="F21" s="53">
        <v>2.4607999999999999</v>
      </c>
      <c r="G21" s="18">
        <f>F21/F20-1</f>
        <v>3.3038075647537912E-2</v>
      </c>
      <c r="H21" s="1"/>
      <c r="I21" s="2"/>
      <c r="J21" s="20" t="s">
        <v>4</v>
      </c>
      <c r="K21" s="54">
        <v>0.31</v>
      </c>
      <c r="L21" s="17">
        <f>K21/K20-1</f>
        <v>3.3333333333333437E-2</v>
      </c>
      <c r="M21" s="15">
        <f t="shared" ref="M21:M26" si="11">K21/N21</f>
        <v>0.93939393939393934</v>
      </c>
      <c r="N21" s="55">
        <v>0.33</v>
      </c>
      <c r="O21" s="18">
        <f>N21/N20-1</f>
        <v>3.125E-2</v>
      </c>
      <c r="P21" s="2"/>
      <c r="Q21" s="3"/>
      <c r="R21" s="20" t="s">
        <v>3</v>
      </c>
      <c r="S21" s="56">
        <f>S9-273.15</f>
        <v>-20.149999999999977</v>
      </c>
      <c r="T21" s="57">
        <v>0.7</v>
      </c>
      <c r="U21" s="56">
        <f>U9-273.15</f>
        <v>99.850000000000023</v>
      </c>
      <c r="V21" s="57">
        <v>1.1759999999999999</v>
      </c>
      <c r="W21" s="56">
        <f>W9-273.15</f>
        <v>399.85</v>
      </c>
      <c r="X21" s="57">
        <v>0.7</v>
      </c>
      <c r="Y21" s="3"/>
      <c r="Z21" s="4"/>
      <c r="AA21" s="4"/>
      <c r="AB21" s="4"/>
      <c r="AC21" s="4"/>
      <c r="AD21" s="39">
        <v>1</v>
      </c>
      <c r="AE21" s="39">
        <v>2</v>
      </c>
      <c r="AF21" s="39">
        <v>3</v>
      </c>
      <c r="AG21" s="39">
        <v>4</v>
      </c>
      <c r="AH21" s="39">
        <v>5</v>
      </c>
      <c r="AI21" s="39">
        <v>6</v>
      </c>
      <c r="AJ21" s="39">
        <v>7</v>
      </c>
      <c r="AK21" s="39">
        <v>8</v>
      </c>
      <c r="AL21" s="39">
        <v>9</v>
      </c>
      <c r="AM21" s="39">
        <v>10</v>
      </c>
      <c r="AN21" s="39">
        <v>11</v>
      </c>
      <c r="AO21" s="39">
        <v>12</v>
      </c>
      <c r="AP21" s="39">
        <v>13</v>
      </c>
      <c r="AQ21" s="39">
        <v>14</v>
      </c>
      <c r="AR21" s="39">
        <v>15</v>
      </c>
      <c r="AS21" s="39">
        <v>16</v>
      </c>
      <c r="AT21" s="39">
        <v>17</v>
      </c>
      <c r="AU21" s="39">
        <v>18</v>
      </c>
      <c r="AV21" s="39">
        <v>19</v>
      </c>
      <c r="AW21" s="39">
        <v>20</v>
      </c>
      <c r="AX21" s="39">
        <v>21</v>
      </c>
      <c r="AY21" s="39">
        <v>22</v>
      </c>
      <c r="AZ21" s="39">
        <v>23</v>
      </c>
      <c r="BA21" s="39">
        <v>24</v>
      </c>
      <c r="BB21" s="39">
        <v>25</v>
      </c>
      <c r="BC21" s="39">
        <v>26</v>
      </c>
      <c r="BD21" s="39">
        <v>27</v>
      </c>
      <c r="BE21" s="39">
        <v>28</v>
      </c>
      <c r="BF21" s="39">
        <v>29</v>
      </c>
      <c r="BG21" s="39">
        <v>30</v>
      </c>
      <c r="BH21" s="39">
        <v>31</v>
      </c>
      <c r="BI21" s="39">
        <v>32</v>
      </c>
      <c r="BJ21" s="4"/>
      <c r="BK21" s="4"/>
      <c r="BL21" s="4"/>
      <c r="BM21" s="4"/>
      <c r="BN21" s="4"/>
      <c r="BO21" s="4"/>
      <c r="BP21" s="4"/>
      <c r="BQ21" s="4"/>
      <c r="BR21" s="4"/>
      <c r="BS21" s="4"/>
      <c r="BT21" s="4"/>
      <c r="BU21" s="4"/>
      <c r="BV21" s="4"/>
      <c r="BW21" s="4"/>
      <c r="BX21" s="4"/>
      <c r="BY21" s="4"/>
      <c r="BZ21" s="4"/>
      <c r="CA21" s="4"/>
      <c r="CB21" s="4"/>
    </row>
    <row r="22" spans="1:80" x14ac:dyDescent="0.25">
      <c r="A22" s="1"/>
      <c r="B22" s="20" t="s">
        <v>5</v>
      </c>
      <c r="C22" s="52">
        <v>2.4468999999999999</v>
      </c>
      <c r="D22" s="17">
        <f t="shared" ref="D22:D24" si="12">C22/C21-1</f>
        <v>3.2970280310705924E-2</v>
      </c>
      <c r="E22" s="15">
        <f t="shared" si="10"/>
        <v>0.96258851298190407</v>
      </c>
      <c r="F22" s="53">
        <v>2.5419999999999998</v>
      </c>
      <c r="G22" s="18">
        <f t="shared" ref="G22:G24" si="13">F22/F21-1</f>
        <v>3.2997399219765855E-2</v>
      </c>
      <c r="H22" s="1"/>
      <c r="I22" s="2"/>
      <c r="J22" s="20" t="s">
        <v>5</v>
      </c>
      <c r="K22" s="54">
        <v>0.32</v>
      </c>
      <c r="L22" s="17">
        <f t="shared" ref="L22:L24" si="14">K22/K21-1</f>
        <v>3.2258064516129004E-2</v>
      </c>
      <c r="M22" s="15">
        <f t="shared" si="11"/>
        <v>0.94117647058823528</v>
      </c>
      <c r="N22" s="55">
        <v>0.34</v>
      </c>
      <c r="O22" s="18">
        <f t="shared" ref="O22:O24" si="15">N22/N21-1</f>
        <v>3.0303030303030276E-2</v>
      </c>
      <c r="P22" s="2"/>
      <c r="Q22" s="3"/>
      <c r="R22" s="20" t="s">
        <v>4</v>
      </c>
      <c r="S22" s="56">
        <f t="shared" ref="S22:U27" si="16">S10-273.15</f>
        <v>-22.149999999999977</v>
      </c>
      <c r="T22" s="57">
        <v>0.7</v>
      </c>
      <c r="U22" s="56">
        <f t="shared" si="16"/>
        <v>97.850000000000023</v>
      </c>
      <c r="V22" s="57">
        <v>1.1759999999999999</v>
      </c>
      <c r="W22" s="56">
        <f t="shared" ref="W22:W27" si="17">W10-273.15</f>
        <v>397.85</v>
      </c>
      <c r="X22" s="57">
        <v>0.7</v>
      </c>
      <c r="Y22" s="3"/>
      <c r="Z22" s="4"/>
      <c r="AA22" s="16" t="s">
        <v>10</v>
      </c>
      <c r="AB22" s="132" t="s">
        <v>26</v>
      </c>
      <c r="AC22" s="134"/>
      <c r="AD22" s="57">
        <v>1</v>
      </c>
      <c r="AE22" s="57">
        <v>0.999</v>
      </c>
      <c r="AF22" s="57">
        <v>0.998</v>
      </c>
      <c r="AG22" s="57">
        <v>0.997</v>
      </c>
      <c r="AH22" s="57">
        <v>0.996</v>
      </c>
      <c r="AI22" s="57">
        <v>0.995</v>
      </c>
      <c r="AJ22" s="57">
        <v>0.99299999999999999</v>
      </c>
      <c r="AK22" s="57">
        <v>0.99099999999999999</v>
      </c>
      <c r="AL22" s="57">
        <v>0.98799999999999999</v>
      </c>
      <c r="AM22" s="57">
        <v>0.98599999999999999</v>
      </c>
      <c r="AN22" s="57">
        <v>0.98399999999999999</v>
      </c>
      <c r="AO22" s="57">
        <v>0.98199999999999998</v>
      </c>
      <c r="AP22" s="57">
        <v>0.98</v>
      </c>
      <c r="AQ22" s="57">
        <v>0.97799999999999998</v>
      </c>
      <c r="AR22" s="57">
        <v>0.97599999999999998</v>
      </c>
      <c r="AS22" s="57">
        <v>0.97399999999999998</v>
      </c>
      <c r="AT22" s="57">
        <v>0.97299999999999998</v>
      </c>
      <c r="AU22" s="57">
        <v>0.97199999999999998</v>
      </c>
      <c r="AV22" s="57">
        <v>0.97099999999999997</v>
      </c>
      <c r="AW22" s="57">
        <v>0.97</v>
      </c>
      <c r="AX22" s="57">
        <v>0.96899999999999997</v>
      </c>
      <c r="AY22" s="57">
        <v>0.96799999999999997</v>
      </c>
      <c r="AZ22" s="57">
        <v>0.96699999999999997</v>
      </c>
      <c r="BA22" s="57">
        <v>0.96599999999999997</v>
      </c>
      <c r="BB22" s="57">
        <v>0.96399999999999997</v>
      </c>
      <c r="BC22" s="57">
        <v>0.96</v>
      </c>
      <c r="BD22" s="57">
        <v>0.95499999999999996</v>
      </c>
      <c r="BE22" s="57">
        <v>0.95</v>
      </c>
      <c r="BF22" s="57">
        <v>0.94</v>
      </c>
      <c r="BG22" s="57">
        <v>0.93</v>
      </c>
      <c r="BH22" s="57">
        <v>0.92</v>
      </c>
      <c r="BI22" s="57">
        <v>0.91</v>
      </c>
      <c r="BJ22" s="4"/>
      <c r="BK22" s="4"/>
      <c r="BL22" s="4"/>
      <c r="BM22" s="4"/>
      <c r="BN22" s="4"/>
      <c r="BO22" s="4"/>
      <c r="BP22" s="4"/>
      <c r="BQ22" s="4"/>
      <c r="BR22" s="4"/>
      <c r="BS22" s="4"/>
      <c r="BT22" s="4"/>
      <c r="BU22" s="4"/>
      <c r="BV22" s="4"/>
      <c r="BW22" s="4"/>
      <c r="BX22" s="4"/>
      <c r="BY22" s="4"/>
      <c r="BZ22" s="4"/>
      <c r="CA22" s="4"/>
      <c r="CB22" s="4"/>
    </row>
    <row r="23" spans="1:80" x14ac:dyDescent="0.25">
      <c r="A23" s="1"/>
      <c r="B23" s="20" t="s">
        <v>6</v>
      </c>
      <c r="C23" s="52">
        <v>2.5276999999999998</v>
      </c>
      <c r="D23" s="17">
        <f t="shared" si="12"/>
        <v>3.3021373983407543E-2</v>
      </c>
      <c r="E23" s="15">
        <f t="shared" si="10"/>
        <v>0.96263995734633256</v>
      </c>
      <c r="F23" s="53">
        <v>2.6257999999999999</v>
      </c>
      <c r="G23" s="18">
        <f t="shared" si="13"/>
        <v>3.2966168371361126E-2</v>
      </c>
      <c r="H23" s="1"/>
      <c r="I23" s="2"/>
      <c r="J23" s="20" t="s">
        <v>6</v>
      </c>
      <c r="K23" s="54">
        <v>0.33</v>
      </c>
      <c r="L23" s="17">
        <f t="shared" si="14"/>
        <v>3.125E-2</v>
      </c>
      <c r="M23" s="15">
        <f t="shared" si="11"/>
        <v>0.94285714285714295</v>
      </c>
      <c r="N23" s="55">
        <v>0.35</v>
      </c>
      <c r="O23" s="18">
        <f t="shared" si="15"/>
        <v>2.9411764705882248E-2</v>
      </c>
      <c r="P23" s="2"/>
      <c r="Q23" s="3"/>
      <c r="R23" s="20" t="s">
        <v>5</v>
      </c>
      <c r="S23" s="56">
        <f t="shared" si="16"/>
        <v>-24.149999999999977</v>
      </c>
      <c r="T23" s="57">
        <v>0.7</v>
      </c>
      <c r="U23" s="56">
        <f t="shared" si="16"/>
        <v>95.850000000000023</v>
      </c>
      <c r="V23" s="57">
        <v>1.1759999999999999</v>
      </c>
      <c r="W23" s="56">
        <f t="shared" si="17"/>
        <v>395.85</v>
      </c>
      <c r="X23" s="57">
        <v>0.7</v>
      </c>
      <c r="Y23" s="3"/>
      <c r="Z23" s="4"/>
      <c r="AA23" s="19" t="s">
        <v>11</v>
      </c>
      <c r="AB23" s="132" t="s">
        <v>26</v>
      </c>
      <c r="AC23" s="134"/>
      <c r="AD23" s="57">
        <v>1</v>
      </c>
      <c r="AE23" s="57">
        <v>0.999</v>
      </c>
      <c r="AF23" s="57">
        <v>0.998</v>
      </c>
      <c r="AG23" s="57">
        <v>0.997</v>
      </c>
      <c r="AH23" s="57">
        <v>0.996</v>
      </c>
      <c r="AI23" s="57">
        <v>0.995</v>
      </c>
      <c r="AJ23" s="57">
        <v>0.99299999999999999</v>
      </c>
      <c r="AK23" s="57">
        <v>0.99099999999999999</v>
      </c>
      <c r="AL23" s="57">
        <v>0.98799999999999999</v>
      </c>
      <c r="AM23" s="57">
        <v>0.98599999999999999</v>
      </c>
      <c r="AN23" s="57">
        <v>0.98399999999999999</v>
      </c>
      <c r="AO23" s="57">
        <v>0.98199999999999998</v>
      </c>
      <c r="AP23" s="57">
        <v>0.98</v>
      </c>
      <c r="AQ23" s="57">
        <v>0.97799999999999998</v>
      </c>
      <c r="AR23" s="57">
        <v>0.97599999999999998</v>
      </c>
      <c r="AS23" s="57">
        <v>0.97399999999999998</v>
      </c>
      <c r="AT23" s="57">
        <v>0.97299999999999998</v>
      </c>
      <c r="AU23" s="57">
        <v>0.97199999999999998</v>
      </c>
      <c r="AV23" s="57">
        <v>0.97099999999999997</v>
      </c>
      <c r="AW23" s="57">
        <v>0.97</v>
      </c>
      <c r="AX23" s="57">
        <v>0.96899999999999997</v>
      </c>
      <c r="AY23" s="57">
        <v>0.96799999999999997</v>
      </c>
      <c r="AZ23" s="57">
        <v>0.96699999999999997</v>
      </c>
      <c r="BA23" s="57">
        <v>0.96599999999999997</v>
      </c>
      <c r="BB23" s="57">
        <v>0.96399999999999997</v>
      </c>
      <c r="BC23" s="57">
        <v>0.96</v>
      </c>
      <c r="BD23" s="57">
        <v>0.95499999999999996</v>
      </c>
      <c r="BE23" s="57">
        <v>0.95</v>
      </c>
      <c r="BF23" s="57">
        <v>0.94</v>
      </c>
      <c r="BG23" s="57">
        <v>0.93</v>
      </c>
      <c r="BH23" s="57">
        <v>0.92</v>
      </c>
      <c r="BI23" s="57">
        <v>0.91</v>
      </c>
      <c r="BJ23" s="4"/>
      <c r="BK23" s="4"/>
      <c r="BL23" s="4"/>
      <c r="BM23" s="4"/>
      <c r="BN23" s="4"/>
      <c r="BO23" s="4"/>
      <c r="BP23" s="4"/>
      <c r="BQ23" s="4"/>
      <c r="BR23" s="4"/>
      <c r="BS23" s="4"/>
      <c r="BT23" s="4"/>
      <c r="BU23" s="4"/>
      <c r="BV23" s="4"/>
      <c r="BW23" s="4"/>
      <c r="BX23" s="4"/>
      <c r="BY23" s="4"/>
      <c r="BZ23" s="4"/>
      <c r="CA23" s="4"/>
      <c r="CB23" s="4"/>
    </row>
    <row r="24" spans="1:80" x14ac:dyDescent="0.25">
      <c r="A24" s="1"/>
      <c r="B24" s="20" t="s">
        <v>7</v>
      </c>
      <c r="C24" s="52">
        <v>2.6111</v>
      </c>
      <c r="D24" s="17">
        <f t="shared" si="12"/>
        <v>3.2994421806385343E-2</v>
      </c>
      <c r="E24" s="15">
        <f t="shared" si="10"/>
        <v>0.96261751152073738</v>
      </c>
      <c r="F24" s="53">
        <v>2.7124999999999999</v>
      </c>
      <c r="G24" s="18">
        <f t="shared" si="13"/>
        <v>3.3018508644984346E-2</v>
      </c>
      <c r="H24" s="1"/>
      <c r="I24" s="2"/>
      <c r="J24" s="20" t="s">
        <v>7</v>
      </c>
      <c r="K24" s="54">
        <v>0.34</v>
      </c>
      <c r="L24" s="17">
        <f t="shared" si="14"/>
        <v>3.0303030303030276E-2</v>
      </c>
      <c r="M24" s="15">
        <f t="shared" si="11"/>
        <v>0.94444444444444453</v>
      </c>
      <c r="N24" s="55">
        <v>0.36</v>
      </c>
      <c r="O24" s="18">
        <f t="shared" si="15"/>
        <v>2.8571428571428692E-2</v>
      </c>
      <c r="P24" s="2"/>
      <c r="Q24" s="3"/>
      <c r="R24" s="20" t="s">
        <v>6</v>
      </c>
      <c r="S24" s="56">
        <f t="shared" si="16"/>
        <v>-26.149999999999977</v>
      </c>
      <c r="T24" s="57">
        <v>0.7</v>
      </c>
      <c r="U24" s="56">
        <f t="shared" si="16"/>
        <v>93.850000000000023</v>
      </c>
      <c r="V24" s="57">
        <v>1.1759999999999999</v>
      </c>
      <c r="W24" s="56">
        <f t="shared" si="17"/>
        <v>393.85</v>
      </c>
      <c r="X24" s="57">
        <v>0.7</v>
      </c>
      <c r="Y24" s="3"/>
      <c r="Z24" s="4"/>
      <c r="AA24" s="135" t="s">
        <v>49</v>
      </c>
      <c r="AB24" s="135"/>
      <c r="AC24" s="135"/>
      <c r="AD24" s="21">
        <f>AD22-AD23</f>
        <v>0</v>
      </c>
      <c r="AE24" s="21">
        <f t="shared" ref="AE24:BI24" si="18">AE22-AE23</f>
        <v>0</v>
      </c>
      <c r="AF24" s="21">
        <f t="shared" si="18"/>
        <v>0</v>
      </c>
      <c r="AG24" s="21">
        <f t="shared" si="18"/>
        <v>0</v>
      </c>
      <c r="AH24" s="21">
        <f t="shared" si="18"/>
        <v>0</v>
      </c>
      <c r="AI24" s="21">
        <f t="shared" si="18"/>
        <v>0</v>
      </c>
      <c r="AJ24" s="21">
        <f t="shared" si="18"/>
        <v>0</v>
      </c>
      <c r="AK24" s="21">
        <f t="shared" si="18"/>
        <v>0</v>
      </c>
      <c r="AL24" s="21">
        <f t="shared" si="18"/>
        <v>0</v>
      </c>
      <c r="AM24" s="21">
        <f t="shared" si="18"/>
        <v>0</v>
      </c>
      <c r="AN24" s="21">
        <f t="shared" si="18"/>
        <v>0</v>
      </c>
      <c r="AO24" s="21">
        <f t="shared" si="18"/>
        <v>0</v>
      </c>
      <c r="AP24" s="21">
        <f t="shared" si="18"/>
        <v>0</v>
      </c>
      <c r="AQ24" s="21">
        <f t="shared" si="18"/>
        <v>0</v>
      </c>
      <c r="AR24" s="21">
        <f t="shared" si="18"/>
        <v>0</v>
      </c>
      <c r="AS24" s="21">
        <f t="shared" si="18"/>
        <v>0</v>
      </c>
      <c r="AT24" s="21">
        <f t="shared" si="18"/>
        <v>0</v>
      </c>
      <c r="AU24" s="21">
        <f t="shared" si="18"/>
        <v>0</v>
      </c>
      <c r="AV24" s="21">
        <f t="shared" si="18"/>
        <v>0</v>
      </c>
      <c r="AW24" s="21">
        <f t="shared" si="18"/>
        <v>0</v>
      </c>
      <c r="AX24" s="21">
        <f t="shared" si="18"/>
        <v>0</v>
      </c>
      <c r="AY24" s="21">
        <f t="shared" si="18"/>
        <v>0</v>
      </c>
      <c r="AZ24" s="21">
        <f t="shared" si="18"/>
        <v>0</v>
      </c>
      <c r="BA24" s="21">
        <f t="shared" si="18"/>
        <v>0</v>
      </c>
      <c r="BB24" s="21">
        <f t="shared" si="18"/>
        <v>0</v>
      </c>
      <c r="BC24" s="21">
        <f t="shared" si="18"/>
        <v>0</v>
      </c>
      <c r="BD24" s="21">
        <f t="shared" si="18"/>
        <v>0</v>
      </c>
      <c r="BE24" s="21">
        <f t="shared" si="18"/>
        <v>0</v>
      </c>
      <c r="BF24" s="21">
        <f t="shared" si="18"/>
        <v>0</v>
      </c>
      <c r="BG24" s="21">
        <f t="shared" si="18"/>
        <v>0</v>
      </c>
      <c r="BH24" s="21">
        <f t="shared" si="18"/>
        <v>0</v>
      </c>
      <c r="BI24" s="21">
        <f t="shared" si="18"/>
        <v>0</v>
      </c>
      <c r="BJ24" s="4"/>
      <c r="BK24" s="4"/>
      <c r="BL24" s="4"/>
      <c r="BM24" s="4"/>
      <c r="BN24" s="4"/>
      <c r="BO24" s="4"/>
      <c r="BP24" s="4"/>
      <c r="BQ24" s="4"/>
      <c r="BR24" s="4"/>
      <c r="BS24" s="4"/>
      <c r="BT24" s="4"/>
      <c r="BU24" s="4"/>
      <c r="BV24" s="4"/>
      <c r="BW24" s="4"/>
      <c r="BX24" s="4"/>
      <c r="BY24" s="4"/>
      <c r="BZ24" s="4"/>
      <c r="CA24" s="4"/>
      <c r="CB24" s="4"/>
    </row>
    <row r="25" spans="1:80" x14ac:dyDescent="0.25">
      <c r="A25" s="1"/>
      <c r="B25" s="31" t="s">
        <v>9</v>
      </c>
      <c r="C25" s="52">
        <v>2.1633</v>
      </c>
      <c r="D25" s="17">
        <f>C25/C20-1</f>
        <v>-5.6604596397889284E-2</v>
      </c>
      <c r="E25" s="15">
        <f t="shared" si="10"/>
        <v>0.96262181284207715</v>
      </c>
      <c r="F25" s="53">
        <v>2.2473000000000001</v>
      </c>
      <c r="G25" s="18">
        <f>F25/F20-1</f>
        <v>-5.6588724234918675E-2</v>
      </c>
      <c r="H25" s="1"/>
      <c r="I25" s="2"/>
      <c r="J25" s="31" t="s">
        <v>9</v>
      </c>
      <c r="K25" s="54">
        <v>0.4</v>
      </c>
      <c r="L25" s="17">
        <f>K25/K20-1</f>
        <v>0.33333333333333348</v>
      </c>
      <c r="M25" s="15">
        <f t="shared" si="11"/>
        <v>0.88888888888888895</v>
      </c>
      <c r="N25" s="55">
        <v>0.45</v>
      </c>
      <c r="O25" s="18">
        <f>N25/N20-1</f>
        <v>0.40625</v>
      </c>
      <c r="P25" s="2"/>
      <c r="Q25" s="3"/>
      <c r="R25" s="20" t="s">
        <v>7</v>
      </c>
      <c r="S25" s="56">
        <f t="shared" si="16"/>
        <v>-28.149999999999977</v>
      </c>
      <c r="T25" s="57">
        <v>0.7</v>
      </c>
      <c r="U25" s="56">
        <f t="shared" si="16"/>
        <v>91.850000000000023</v>
      </c>
      <c r="V25" s="57">
        <v>1.1759999999999999</v>
      </c>
      <c r="W25" s="56">
        <f t="shared" si="17"/>
        <v>391.85</v>
      </c>
      <c r="X25" s="57">
        <v>0.7</v>
      </c>
      <c r="Y25" s="3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  <c r="AV25" s="4"/>
      <c r="AW25" s="4"/>
      <c r="AX25" s="4"/>
      <c r="AY25" s="4"/>
      <c r="AZ25" s="4"/>
      <c r="BA25" s="4"/>
      <c r="BB25" s="4"/>
      <c r="BC25" s="4"/>
      <c r="BD25" s="4"/>
      <c r="BE25" s="4"/>
      <c r="BF25" s="4"/>
      <c r="BG25" s="4"/>
      <c r="BH25" s="4"/>
      <c r="BI25" s="4"/>
      <c r="BJ25" s="4"/>
      <c r="BK25" s="4"/>
      <c r="BL25" s="4"/>
      <c r="BM25" s="4"/>
      <c r="BN25" s="4"/>
      <c r="BO25" s="4"/>
      <c r="BP25" s="4"/>
      <c r="BQ25" s="4"/>
      <c r="BR25" s="4"/>
      <c r="BS25" s="4"/>
      <c r="BT25" s="4"/>
      <c r="BU25" s="4"/>
      <c r="BV25" s="4"/>
      <c r="BW25" s="4"/>
      <c r="BX25" s="4"/>
      <c r="BY25" s="4"/>
      <c r="BZ25" s="4"/>
      <c r="CA25" s="4"/>
      <c r="CB25" s="4"/>
    </row>
    <row r="26" spans="1:80" x14ac:dyDescent="0.25">
      <c r="A26" s="1"/>
      <c r="B26" s="33" t="s">
        <v>8</v>
      </c>
      <c r="C26" s="52">
        <v>2.0901000000000001</v>
      </c>
      <c r="D26" s="17">
        <f t="shared" ref="D26" si="19">C26/C25-1</f>
        <v>-3.3837193177090552E-2</v>
      </c>
      <c r="E26" s="15">
        <f t="shared" si="10"/>
        <v>0.96264738393515115</v>
      </c>
      <c r="F26" s="53">
        <v>2.1711999999999998</v>
      </c>
      <c r="G26" s="18">
        <f t="shared" ref="G26" si="20">F26/F25-1</f>
        <v>-3.3862857651404066E-2</v>
      </c>
      <c r="H26" s="1"/>
      <c r="I26" s="2"/>
      <c r="J26" s="33" t="s">
        <v>8</v>
      </c>
      <c r="K26" s="54">
        <v>0.35</v>
      </c>
      <c r="L26" s="17">
        <f t="shared" ref="L26" si="21">K26/K25-1</f>
        <v>-0.12500000000000011</v>
      </c>
      <c r="M26" s="15">
        <f t="shared" si="11"/>
        <v>0.87499999999999989</v>
      </c>
      <c r="N26" s="55">
        <v>0.4</v>
      </c>
      <c r="O26" s="18">
        <f t="shared" ref="O26" si="22">N26/N25-1</f>
        <v>-0.11111111111111105</v>
      </c>
      <c r="P26" s="2"/>
      <c r="Q26" s="3"/>
      <c r="R26" s="31" t="s">
        <v>9</v>
      </c>
      <c r="S26" s="56">
        <f t="shared" si="16"/>
        <v>-52.149999999999977</v>
      </c>
      <c r="T26" s="57">
        <v>0.7</v>
      </c>
      <c r="U26" s="56">
        <f t="shared" si="16"/>
        <v>87.850000000000023</v>
      </c>
      <c r="V26" s="57">
        <v>1.1759999999999999</v>
      </c>
      <c r="W26" s="56">
        <f t="shared" si="17"/>
        <v>347.85</v>
      </c>
      <c r="X26" s="57">
        <v>0.7</v>
      </c>
      <c r="Y26" s="3"/>
      <c r="Z26" s="4"/>
      <c r="AA26" s="4"/>
      <c r="AB26" s="4"/>
      <c r="AC26" s="4"/>
      <c r="AD26" s="39">
        <v>1</v>
      </c>
      <c r="AE26" s="39">
        <v>2</v>
      </c>
      <c r="AF26" s="39">
        <v>3</v>
      </c>
      <c r="AG26" s="39">
        <v>4</v>
      </c>
      <c r="AH26" s="39">
        <v>5</v>
      </c>
      <c r="AI26" s="39">
        <v>6</v>
      </c>
      <c r="AJ26" s="39">
        <v>7</v>
      </c>
      <c r="AK26" s="39">
        <v>8</v>
      </c>
      <c r="AL26" s="39">
        <v>9</v>
      </c>
      <c r="AM26" s="39">
        <v>10</v>
      </c>
      <c r="AN26" s="39">
        <v>11</v>
      </c>
      <c r="AO26" s="39">
        <v>12</v>
      </c>
      <c r="AP26" s="39">
        <v>13</v>
      </c>
      <c r="AQ26" s="39">
        <v>14</v>
      </c>
      <c r="AR26" s="39">
        <v>15</v>
      </c>
      <c r="AS26" s="39">
        <v>16</v>
      </c>
      <c r="AT26" s="39">
        <v>17</v>
      </c>
      <c r="AU26" s="39">
        <v>18</v>
      </c>
      <c r="AV26" s="39">
        <v>19</v>
      </c>
      <c r="AW26" s="39">
        <v>20</v>
      </c>
      <c r="AX26" s="39">
        <v>21</v>
      </c>
      <c r="AY26" s="39">
        <v>22</v>
      </c>
      <c r="AZ26" s="39">
        <v>23</v>
      </c>
      <c r="BA26" s="39">
        <v>24</v>
      </c>
      <c r="BB26" s="39">
        <v>25</v>
      </c>
      <c r="BC26" s="39">
        <v>26</v>
      </c>
      <c r="BD26" s="39">
        <v>27</v>
      </c>
      <c r="BE26" s="39">
        <v>28</v>
      </c>
      <c r="BF26" s="39">
        <v>29</v>
      </c>
      <c r="BG26" s="39">
        <v>30</v>
      </c>
      <c r="BH26" s="39">
        <v>31</v>
      </c>
      <c r="BI26" s="39">
        <v>32</v>
      </c>
      <c r="BJ26" s="4"/>
      <c r="BK26" s="4"/>
      <c r="BL26" s="4"/>
      <c r="BM26" s="4"/>
      <c r="BN26" s="4"/>
      <c r="BO26" s="4"/>
      <c r="BP26" s="4"/>
      <c r="BQ26" s="4"/>
      <c r="BR26" s="4"/>
      <c r="BS26" s="4"/>
      <c r="BT26" s="4"/>
      <c r="BU26" s="4"/>
      <c r="BV26" s="4"/>
      <c r="BW26" s="4"/>
      <c r="BX26" s="4"/>
      <c r="BY26" s="4"/>
      <c r="BZ26" s="4"/>
      <c r="CA26" s="4"/>
      <c r="CB26" s="4"/>
    </row>
    <row r="27" spans="1:80" ht="15.75" thickBot="1" x14ac:dyDescent="0.3">
      <c r="A27" s="1"/>
      <c r="B27" s="1"/>
      <c r="C27" s="1"/>
      <c r="D27" s="1"/>
      <c r="E27" s="1"/>
      <c r="F27" s="1"/>
      <c r="G27" s="1"/>
      <c r="H27" s="1"/>
      <c r="I27" s="2"/>
      <c r="J27" s="2"/>
      <c r="K27" s="2"/>
      <c r="L27" s="2"/>
      <c r="M27" s="2"/>
      <c r="N27" s="2"/>
      <c r="O27" s="2"/>
      <c r="P27" s="2"/>
      <c r="Q27" s="3"/>
      <c r="R27" s="33" t="s">
        <v>8</v>
      </c>
      <c r="S27" s="56">
        <f t="shared" si="16"/>
        <v>-60.149999999999977</v>
      </c>
      <c r="T27" s="57">
        <v>0.7</v>
      </c>
      <c r="U27" s="56">
        <f t="shared" si="16"/>
        <v>79.850000000000023</v>
      </c>
      <c r="V27" s="57">
        <v>1.1759999999999999</v>
      </c>
      <c r="W27" s="56">
        <f t="shared" si="17"/>
        <v>339.85</v>
      </c>
      <c r="X27" s="57">
        <v>0.7</v>
      </c>
      <c r="Y27" s="3"/>
      <c r="Z27" s="4"/>
      <c r="AA27" s="16" t="s">
        <v>10</v>
      </c>
      <c r="AB27" s="136" t="s">
        <v>51</v>
      </c>
      <c r="AC27" s="137"/>
      <c r="AD27" s="57">
        <v>1</v>
      </c>
      <c r="AE27" s="57">
        <v>0.999</v>
      </c>
      <c r="AF27" s="57">
        <v>0.998</v>
      </c>
      <c r="AG27" s="57">
        <v>0.997</v>
      </c>
      <c r="AH27" s="57">
        <v>0.996</v>
      </c>
      <c r="AI27" s="57">
        <v>0.995</v>
      </c>
      <c r="AJ27" s="57">
        <v>0.99299999999999999</v>
      </c>
      <c r="AK27" s="57">
        <v>0.99099999999999999</v>
      </c>
      <c r="AL27" s="57">
        <v>0.98799999999999999</v>
      </c>
      <c r="AM27" s="57">
        <v>0.98599999999999999</v>
      </c>
      <c r="AN27" s="57">
        <v>0.98399999999999999</v>
      </c>
      <c r="AO27" s="57">
        <v>0.98199999999999998</v>
      </c>
      <c r="AP27" s="57">
        <v>0.98</v>
      </c>
      <c r="AQ27" s="57">
        <v>0.97799999999999998</v>
      </c>
      <c r="AR27" s="57">
        <v>0.97599999999999998</v>
      </c>
      <c r="AS27" s="57">
        <v>0.97399999999999998</v>
      </c>
      <c r="AT27" s="57">
        <v>0.97299999999999998</v>
      </c>
      <c r="AU27" s="57">
        <v>0.97199999999999998</v>
      </c>
      <c r="AV27" s="57">
        <v>0.97099999999999997</v>
      </c>
      <c r="AW27" s="57">
        <v>0.97</v>
      </c>
      <c r="AX27" s="57">
        <v>0.96899999999999997</v>
      </c>
      <c r="AY27" s="57">
        <v>0.96799999999999997</v>
      </c>
      <c r="AZ27" s="57">
        <v>0.96699999999999997</v>
      </c>
      <c r="BA27" s="57">
        <v>0.96599999999999997</v>
      </c>
      <c r="BB27" s="57">
        <v>0.96399999999999997</v>
      </c>
      <c r="BC27" s="57">
        <v>0.96</v>
      </c>
      <c r="BD27" s="57">
        <v>0.95499999999999996</v>
      </c>
      <c r="BE27" s="57">
        <v>0.95</v>
      </c>
      <c r="BF27" s="57">
        <v>0.94</v>
      </c>
      <c r="BG27" s="57">
        <v>0.93</v>
      </c>
      <c r="BH27" s="57">
        <v>0.92</v>
      </c>
      <c r="BI27" s="57">
        <v>0.91</v>
      </c>
      <c r="BJ27" s="4"/>
      <c r="BK27" s="4"/>
      <c r="BL27" s="4"/>
      <c r="BM27" s="4"/>
      <c r="BN27" s="4"/>
      <c r="BO27" s="4"/>
      <c r="BP27" s="4"/>
      <c r="BQ27" s="4"/>
      <c r="BR27" s="4"/>
      <c r="BS27" s="4"/>
      <c r="BT27" s="4"/>
      <c r="BU27" s="4"/>
      <c r="BV27" s="4"/>
      <c r="BW27" s="4"/>
      <c r="BX27" s="4"/>
      <c r="BY27" s="4"/>
      <c r="BZ27" s="4"/>
      <c r="CA27" s="4"/>
      <c r="CB27" s="4"/>
    </row>
    <row r="28" spans="1:80" ht="15.75" thickBot="1" x14ac:dyDescent="0.3">
      <c r="A28" s="1"/>
      <c r="B28" s="1"/>
      <c r="C28" s="1"/>
      <c r="D28" s="1"/>
      <c r="E28" s="1"/>
      <c r="F28" s="1"/>
      <c r="G28" s="1"/>
      <c r="H28" s="1"/>
      <c r="I28" s="2"/>
      <c r="J28" s="6" t="s">
        <v>21</v>
      </c>
      <c r="K28" s="126" t="s">
        <v>22</v>
      </c>
      <c r="L28" s="131"/>
      <c r="M28" s="131"/>
      <c r="N28" s="127"/>
      <c r="O28" s="2"/>
      <c r="P28" s="2"/>
      <c r="Q28" s="3"/>
      <c r="R28" s="3"/>
      <c r="S28" s="3"/>
      <c r="T28" s="3"/>
      <c r="U28" s="3"/>
      <c r="V28" s="3"/>
      <c r="W28" s="3"/>
      <c r="X28" s="3"/>
      <c r="Y28" s="3"/>
      <c r="Z28" s="4"/>
      <c r="AA28" s="19" t="s">
        <v>11</v>
      </c>
      <c r="AB28" s="136" t="s">
        <v>51</v>
      </c>
      <c r="AC28" s="137"/>
      <c r="AD28" s="57">
        <v>1</v>
      </c>
      <c r="AE28" s="57">
        <v>0.999</v>
      </c>
      <c r="AF28" s="57">
        <v>0.998</v>
      </c>
      <c r="AG28" s="57">
        <v>0.997</v>
      </c>
      <c r="AH28" s="57">
        <v>0.996</v>
      </c>
      <c r="AI28" s="57">
        <v>0.995</v>
      </c>
      <c r="AJ28" s="57">
        <v>0.99299999999999999</v>
      </c>
      <c r="AK28" s="57">
        <v>0.99099999999999999</v>
      </c>
      <c r="AL28" s="57">
        <v>0.98799999999999999</v>
      </c>
      <c r="AM28" s="57">
        <v>0.98599999999999999</v>
      </c>
      <c r="AN28" s="57">
        <v>0.98399999999999999</v>
      </c>
      <c r="AO28" s="57">
        <v>0.98199999999999998</v>
      </c>
      <c r="AP28" s="57">
        <v>0.98</v>
      </c>
      <c r="AQ28" s="57">
        <v>0.97799999999999998</v>
      </c>
      <c r="AR28" s="57">
        <v>0.97599999999999998</v>
      </c>
      <c r="AS28" s="57">
        <v>0.97399999999999998</v>
      </c>
      <c r="AT28" s="57">
        <v>0.97299999999999998</v>
      </c>
      <c r="AU28" s="57">
        <v>0.97199999999999998</v>
      </c>
      <c r="AV28" s="57">
        <v>0.97099999999999997</v>
      </c>
      <c r="AW28" s="57">
        <v>0.97</v>
      </c>
      <c r="AX28" s="57">
        <v>0.96899999999999997</v>
      </c>
      <c r="AY28" s="57">
        <v>0.96799999999999997</v>
      </c>
      <c r="AZ28" s="57">
        <v>0.96699999999999997</v>
      </c>
      <c r="BA28" s="57">
        <v>0.96599999999999997</v>
      </c>
      <c r="BB28" s="57">
        <v>0.96399999999999997</v>
      </c>
      <c r="BC28" s="57">
        <v>0.96</v>
      </c>
      <c r="BD28" s="57">
        <v>0.95499999999999996</v>
      </c>
      <c r="BE28" s="57">
        <v>0.95</v>
      </c>
      <c r="BF28" s="57">
        <v>0.94</v>
      </c>
      <c r="BG28" s="57">
        <v>0.93</v>
      </c>
      <c r="BH28" s="57">
        <v>0.92</v>
      </c>
      <c r="BI28" s="57">
        <v>0.91</v>
      </c>
      <c r="BJ28" s="4"/>
      <c r="BK28" s="4"/>
      <c r="BL28" s="4"/>
      <c r="BM28" s="4"/>
      <c r="BN28" s="4"/>
      <c r="BO28" s="4"/>
      <c r="BP28" s="4"/>
      <c r="BQ28" s="4"/>
      <c r="BR28" s="4"/>
      <c r="BS28" s="4"/>
      <c r="BT28" s="4"/>
      <c r="BU28" s="4"/>
      <c r="BV28" s="4"/>
      <c r="BW28" s="4"/>
      <c r="BX28" s="4"/>
      <c r="BY28" s="4"/>
      <c r="BZ28" s="4"/>
      <c r="CA28" s="4"/>
      <c r="CB28" s="4"/>
    </row>
    <row r="29" spans="1:80" ht="15.75" thickBot="1" x14ac:dyDescent="0.3">
      <c r="A29" s="1"/>
      <c r="B29" s="129" t="s">
        <v>15</v>
      </c>
      <c r="C29" s="138"/>
      <c r="D29" s="138"/>
      <c r="E29" s="130"/>
      <c r="F29" s="22">
        <f>AVERAGE(D10:D13,G10:G13,D21:D24,G21:G24)</f>
        <v>3.300210667530934E-2</v>
      </c>
      <c r="G29" s="1"/>
      <c r="H29" s="1"/>
      <c r="I29" s="2"/>
      <c r="J29" s="2"/>
      <c r="K29" s="2"/>
      <c r="L29" s="2"/>
      <c r="M29" s="2"/>
      <c r="N29" s="2"/>
      <c r="O29" s="2"/>
      <c r="P29" s="2"/>
      <c r="Q29" s="3"/>
      <c r="R29" s="3"/>
      <c r="S29" s="3"/>
      <c r="T29" s="3"/>
      <c r="U29" s="3"/>
      <c r="V29" s="3"/>
      <c r="W29" s="3"/>
      <c r="X29" s="3"/>
      <c r="Y29" s="3"/>
      <c r="Z29" s="4"/>
      <c r="AA29" s="132" t="s">
        <v>49</v>
      </c>
      <c r="AB29" s="133"/>
      <c r="AC29" s="134"/>
      <c r="AD29" s="21">
        <f>AD27-AD28</f>
        <v>0</v>
      </c>
      <c r="AE29" s="21">
        <f t="shared" ref="AE29:BI29" si="23">AE27-AE28</f>
        <v>0</v>
      </c>
      <c r="AF29" s="21">
        <f t="shared" si="23"/>
        <v>0</v>
      </c>
      <c r="AG29" s="21">
        <f t="shared" si="23"/>
        <v>0</v>
      </c>
      <c r="AH29" s="21">
        <f t="shared" si="23"/>
        <v>0</v>
      </c>
      <c r="AI29" s="21">
        <f t="shared" si="23"/>
        <v>0</v>
      </c>
      <c r="AJ29" s="21">
        <f t="shared" si="23"/>
        <v>0</v>
      </c>
      <c r="AK29" s="21">
        <f t="shared" si="23"/>
        <v>0</v>
      </c>
      <c r="AL29" s="21">
        <f t="shared" si="23"/>
        <v>0</v>
      </c>
      <c r="AM29" s="21">
        <f t="shared" si="23"/>
        <v>0</v>
      </c>
      <c r="AN29" s="21">
        <f t="shared" si="23"/>
        <v>0</v>
      </c>
      <c r="AO29" s="21">
        <f t="shared" si="23"/>
        <v>0</v>
      </c>
      <c r="AP29" s="21">
        <f t="shared" si="23"/>
        <v>0</v>
      </c>
      <c r="AQ29" s="21">
        <f t="shared" si="23"/>
        <v>0</v>
      </c>
      <c r="AR29" s="21">
        <f t="shared" si="23"/>
        <v>0</v>
      </c>
      <c r="AS29" s="21">
        <f t="shared" si="23"/>
        <v>0</v>
      </c>
      <c r="AT29" s="21">
        <f t="shared" si="23"/>
        <v>0</v>
      </c>
      <c r="AU29" s="21">
        <f t="shared" si="23"/>
        <v>0</v>
      </c>
      <c r="AV29" s="21">
        <f t="shared" si="23"/>
        <v>0</v>
      </c>
      <c r="AW29" s="21">
        <f t="shared" si="23"/>
        <v>0</v>
      </c>
      <c r="AX29" s="21">
        <f t="shared" si="23"/>
        <v>0</v>
      </c>
      <c r="AY29" s="21">
        <f t="shared" si="23"/>
        <v>0</v>
      </c>
      <c r="AZ29" s="21">
        <f t="shared" si="23"/>
        <v>0</v>
      </c>
      <c r="BA29" s="21">
        <f t="shared" si="23"/>
        <v>0</v>
      </c>
      <c r="BB29" s="21">
        <f t="shared" si="23"/>
        <v>0</v>
      </c>
      <c r="BC29" s="21">
        <f t="shared" si="23"/>
        <v>0</v>
      </c>
      <c r="BD29" s="21">
        <f t="shared" si="23"/>
        <v>0</v>
      </c>
      <c r="BE29" s="21">
        <f t="shared" si="23"/>
        <v>0</v>
      </c>
      <c r="BF29" s="21">
        <f t="shared" si="23"/>
        <v>0</v>
      </c>
      <c r="BG29" s="21">
        <f t="shared" si="23"/>
        <v>0</v>
      </c>
      <c r="BH29" s="21">
        <f t="shared" si="23"/>
        <v>0</v>
      </c>
      <c r="BI29" s="21">
        <f t="shared" si="23"/>
        <v>0</v>
      </c>
      <c r="BJ29" s="4"/>
      <c r="BK29" s="4"/>
      <c r="BL29" s="4"/>
      <c r="BM29" s="4"/>
      <c r="BN29" s="4"/>
      <c r="BO29" s="4"/>
      <c r="BP29" s="4"/>
      <c r="BQ29" s="4"/>
      <c r="BR29" s="4"/>
      <c r="BS29" s="4"/>
      <c r="BT29" s="4"/>
      <c r="BU29" s="4"/>
      <c r="BV29" s="4"/>
      <c r="BW29" s="4"/>
      <c r="BX29" s="4"/>
      <c r="BY29" s="4"/>
      <c r="BZ29" s="4"/>
      <c r="CA29" s="4"/>
      <c r="CB29" s="4"/>
    </row>
    <row r="30" spans="1:80" ht="15.75" thickBot="1" x14ac:dyDescent="0.3">
      <c r="A30" s="1"/>
      <c r="B30" s="129" t="s">
        <v>17</v>
      </c>
      <c r="C30" s="138"/>
      <c r="D30" s="138"/>
      <c r="E30" s="130"/>
      <c r="F30" s="22">
        <f>AVERAGE(D14,G14,D25,G25)</f>
        <v>-5.6605902747932424E-2</v>
      </c>
      <c r="G30" s="1"/>
      <c r="H30" s="1"/>
      <c r="I30" s="2"/>
      <c r="J30" s="2"/>
      <c r="K30" s="7" t="s">
        <v>10</v>
      </c>
      <c r="L30" s="2"/>
      <c r="M30" s="8" t="s">
        <v>13</v>
      </c>
      <c r="N30" s="9" t="s">
        <v>11</v>
      </c>
      <c r="O30" s="2"/>
      <c r="P30" s="2"/>
      <c r="Q30" s="3"/>
      <c r="R30" s="3"/>
      <c r="S30" s="3"/>
      <c r="T30" s="3"/>
      <c r="U30" s="3"/>
      <c r="V30" s="3"/>
      <c r="W30" s="3"/>
      <c r="X30" s="3"/>
      <c r="Y30" s="3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4"/>
      <c r="AU30" s="4"/>
      <c r="AV30" s="4"/>
      <c r="AW30" s="4"/>
      <c r="AX30" s="4"/>
      <c r="AY30" s="4"/>
      <c r="AZ30" s="4"/>
      <c r="BA30" s="4"/>
      <c r="BB30" s="4"/>
      <c r="BC30" s="4"/>
      <c r="BD30" s="4"/>
      <c r="BE30" s="4"/>
      <c r="BF30" s="4"/>
      <c r="BG30" s="4"/>
      <c r="BH30" s="4"/>
      <c r="BI30" s="4"/>
      <c r="BJ30" s="4"/>
      <c r="BK30" s="4"/>
      <c r="BL30" s="4"/>
      <c r="BM30" s="4"/>
      <c r="BN30" s="4"/>
      <c r="BO30" s="4"/>
      <c r="BP30" s="4"/>
      <c r="BQ30" s="4"/>
      <c r="BR30" s="4"/>
      <c r="BS30" s="4"/>
      <c r="BT30" s="4"/>
      <c r="BU30" s="4"/>
      <c r="BV30" s="4"/>
      <c r="BW30" s="4"/>
      <c r="BX30" s="4"/>
      <c r="BY30" s="4"/>
      <c r="BZ30" s="4"/>
      <c r="CA30" s="4"/>
      <c r="CB30" s="4"/>
    </row>
    <row r="31" spans="1:80" ht="15.75" thickBot="1" x14ac:dyDescent="0.3">
      <c r="A31" s="1"/>
      <c r="B31" s="129" t="s">
        <v>16</v>
      </c>
      <c r="C31" s="138"/>
      <c r="D31" s="138"/>
      <c r="E31" s="130"/>
      <c r="F31" s="22">
        <f>AVERAGE(D15,G15,D26,G26)</f>
        <v>-3.3834245925868645E-2</v>
      </c>
      <c r="G31" s="1"/>
      <c r="H31" s="1"/>
      <c r="I31" s="2"/>
      <c r="J31" s="20" t="s">
        <v>3</v>
      </c>
      <c r="K31" s="54">
        <v>0.60599999999999998</v>
      </c>
      <c r="L31" s="6" t="s">
        <v>12</v>
      </c>
      <c r="M31" s="15">
        <f>K31/N31</f>
        <v>0.81016042780748665</v>
      </c>
      <c r="N31" s="55">
        <v>0.748</v>
      </c>
      <c r="O31" s="39" t="s">
        <v>12</v>
      </c>
      <c r="P31" s="2"/>
      <c r="Q31" s="3"/>
      <c r="R31" s="3"/>
      <c r="S31" s="3"/>
      <c r="T31" s="3"/>
      <c r="U31" s="3"/>
      <c r="V31" s="3"/>
      <c r="W31" s="3"/>
      <c r="X31" s="3"/>
      <c r="Y31" s="3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4"/>
      <c r="AU31" s="4"/>
      <c r="AV31" s="4"/>
      <c r="AW31" s="4"/>
      <c r="AX31" s="4"/>
      <c r="AY31" s="4"/>
      <c r="AZ31" s="4"/>
      <c r="BA31" s="4"/>
      <c r="BB31" s="4"/>
      <c r="BC31" s="4"/>
      <c r="BD31" s="4"/>
      <c r="BE31" s="4"/>
      <c r="BF31" s="4"/>
      <c r="BG31" s="4"/>
      <c r="BH31" s="4"/>
      <c r="BI31" s="4"/>
      <c r="BJ31" s="4"/>
      <c r="BK31" s="4"/>
      <c r="BL31" s="4"/>
      <c r="BM31" s="4"/>
      <c r="BN31" s="4"/>
      <c r="BO31" s="4"/>
      <c r="BP31" s="4"/>
      <c r="BQ31" s="4"/>
      <c r="BR31" s="4"/>
      <c r="BS31" s="4"/>
      <c r="BT31" s="4"/>
      <c r="BU31" s="4"/>
      <c r="BV31" s="4"/>
      <c r="BW31" s="4"/>
      <c r="BX31" s="4"/>
      <c r="BY31" s="4"/>
      <c r="BZ31" s="4"/>
      <c r="CA31" s="4"/>
      <c r="CB31" s="4"/>
    </row>
    <row r="32" spans="1:80" x14ac:dyDescent="0.25">
      <c r="A32" s="1"/>
      <c r="B32" s="1"/>
      <c r="C32" s="1"/>
      <c r="D32" s="1"/>
      <c r="E32" s="1"/>
      <c r="F32" s="1"/>
      <c r="G32" s="1"/>
      <c r="H32" s="1"/>
      <c r="I32" s="2"/>
      <c r="J32" s="20" t="s">
        <v>4</v>
      </c>
      <c r="K32" s="54">
        <v>0.67500000000000004</v>
      </c>
      <c r="L32" s="17">
        <f>K32/K31-1</f>
        <v>0.11386138613861396</v>
      </c>
      <c r="M32" s="15">
        <f t="shared" ref="M32:M37" si="24">K32/N32</f>
        <v>0.83955223880597019</v>
      </c>
      <c r="N32" s="55">
        <v>0.80400000000000005</v>
      </c>
      <c r="O32" s="18">
        <f>N32/N31-1</f>
        <v>7.4866310160427885E-2</v>
      </c>
      <c r="P32" s="2"/>
      <c r="Q32" s="3"/>
      <c r="R32" s="3"/>
      <c r="S32" s="3"/>
      <c r="T32" s="3"/>
      <c r="U32" s="3"/>
      <c r="V32" s="3"/>
      <c r="W32" s="3"/>
      <c r="X32" s="3"/>
      <c r="Y32" s="3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  <c r="AO32" s="4"/>
      <c r="AP32" s="4"/>
      <c r="AQ32" s="4"/>
      <c r="AR32" s="4"/>
      <c r="AS32" s="4"/>
      <c r="AT32" s="4"/>
      <c r="AU32" s="4"/>
      <c r="AV32" s="4"/>
      <c r="AW32" s="4"/>
      <c r="AX32" s="4"/>
      <c r="AY32" s="4"/>
      <c r="AZ32" s="4"/>
      <c r="BA32" s="4"/>
      <c r="BB32" s="4"/>
      <c r="BC32" s="4"/>
      <c r="BD32" s="4"/>
      <c r="BE32" s="4"/>
      <c r="BF32" s="4"/>
      <c r="BG32" s="4"/>
      <c r="BH32" s="4"/>
      <c r="BI32" s="4"/>
      <c r="BJ32" s="4"/>
      <c r="BK32" s="4"/>
      <c r="BL32" s="4"/>
      <c r="BM32" s="4"/>
      <c r="BN32" s="4"/>
      <c r="BO32" s="4"/>
      <c r="BP32" s="4"/>
      <c r="BQ32" s="4"/>
      <c r="BR32" s="4"/>
      <c r="BS32" s="4"/>
      <c r="BT32" s="4"/>
      <c r="BU32" s="4"/>
      <c r="BV32" s="4"/>
      <c r="BW32" s="4"/>
      <c r="BX32" s="4"/>
      <c r="BY32" s="4"/>
      <c r="BZ32" s="4"/>
      <c r="CA32" s="4"/>
      <c r="CB32" s="4"/>
    </row>
    <row r="33" spans="1:51" x14ac:dyDescent="0.25">
      <c r="A33" s="1"/>
      <c r="B33" s="1"/>
      <c r="C33" s="1"/>
      <c r="D33" s="1"/>
      <c r="E33" s="1"/>
      <c r="F33" s="1"/>
      <c r="G33" s="1"/>
      <c r="H33" s="1"/>
      <c r="I33" s="2"/>
      <c r="J33" s="20" t="s">
        <v>5</v>
      </c>
      <c r="K33" s="54">
        <v>0.753</v>
      </c>
      <c r="L33" s="17">
        <f t="shared" ref="L33:L35" si="25">K33/K32-1</f>
        <v>0.11555555555555541</v>
      </c>
      <c r="M33" s="15">
        <f t="shared" si="24"/>
        <v>0.8705202312138729</v>
      </c>
      <c r="N33" s="55">
        <v>0.86499999999999999</v>
      </c>
      <c r="O33" s="18">
        <f t="shared" ref="O33:O35" si="26">N33/N32-1</f>
        <v>7.587064676616917E-2</v>
      </c>
      <c r="P33" s="2"/>
      <c r="Q33" s="23"/>
      <c r="R33" s="23"/>
      <c r="S33" s="23"/>
      <c r="T33" s="23"/>
      <c r="U33" s="23"/>
      <c r="V33" s="23"/>
      <c r="W33" s="23"/>
      <c r="X33" s="23"/>
      <c r="Y33" s="23"/>
      <c r="Z33" s="24"/>
      <c r="AA33" s="24"/>
      <c r="AB33" s="24"/>
      <c r="AC33" s="24"/>
      <c r="AD33" s="24"/>
      <c r="AE33" s="24"/>
      <c r="AF33" s="24"/>
      <c r="AG33" s="24"/>
      <c r="AH33" s="24"/>
      <c r="AI33" s="24"/>
      <c r="AJ33" s="24"/>
      <c r="AK33" s="24"/>
      <c r="AL33" s="24"/>
      <c r="AM33" s="25"/>
      <c r="AN33" s="25"/>
      <c r="AO33" s="25"/>
      <c r="AP33" s="25"/>
      <c r="AQ33" s="25"/>
      <c r="AR33" s="25"/>
      <c r="AS33" s="25"/>
      <c r="AT33" s="25"/>
      <c r="AU33" s="25"/>
      <c r="AV33" s="25"/>
      <c r="AW33" s="25"/>
      <c r="AX33" s="25"/>
      <c r="AY33" s="25"/>
    </row>
    <row r="34" spans="1:51" ht="15.75" thickBot="1" x14ac:dyDescent="0.3">
      <c r="A34" s="25"/>
      <c r="B34" s="25"/>
      <c r="C34" s="25"/>
      <c r="D34" s="25"/>
      <c r="E34" s="25"/>
      <c r="F34" s="25"/>
      <c r="G34" s="25"/>
      <c r="H34" s="25"/>
      <c r="I34" s="2"/>
      <c r="J34" s="20" t="s">
        <v>6</v>
      </c>
      <c r="K34" s="54">
        <v>0.83699999999999997</v>
      </c>
      <c r="L34" s="17">
        <f t="shared" si="25"/>
        <v>0.11155378486055767</v>
      </c>
      <c r="M34" s="15">
        <f t="shared" si="24"/>
        <v>0.89999999999999991</v>
      </c>
      <c r="N34" s="55">
        <v>0.93</v>
      </c>
      <c r="O34" s="18">
        <f t="shared" si="26"/>
        <v>7.5144508670520249E-2</v>
      </c>
      <c r="P34" s="2"/>
      <c r="Q34" s="23"/>
      <c r="R34" s="23"/>
      <c r="S34" s="23"/>
      <c r="T34" s="23"/>
      <c r="U34" s="23"/>
      <c r="V34" s="23"/>
      <c r="W34" s="23"/>
      <c r="X34" s="23"/>
      <c r="Y34" s="23"/>
      <c r="Z34" s="24"/>
      <c r="AA34" s="24"/>
      <c r="AB34" s="24"/>
      <c r="AC34" s="24"/>
      <c r="AD34" s="24"/>
      <c r="AE34" s="24"/>
      <c r="AF34" s="24"/>
      <c r="AG34" s="24"/>
      <c r="AH34" s="24"/>
      <c r="AI34" s="24"/>
      <c r="AJ34" s="24"/>
      <c r="AK34" s="24"/>
      <c r="AL34" s="24"/>
      <c r="AM34" s="25"/>
      <c r="AN34" s="25"/>
      <c r="AO34" s="25"/>
      <c r="AP34" s="25"/>
      <c r="AQ34" s="25"/>
      <c r="AR34" s="25"/>
      <c r="AS34" s="25"/>
      <c r="AT34" s="25"/>
      <c r="AU34" s="25"/>
      <c r="AV34" s="25"/>
      <c r="AW34" s="25"/>
      <c r="AX34" s="25"/>
      <c r="AY34" s="25"/>
    </row>
    <row r="35" spans="1:51" ht="15.75" thickBot="1" x14ac:dyDescent="0.3">
      <c r="A35" s="25"/>
      <c r="B35" s="129" t="s">
        <v>23</v>
      </c>
      <c r="C35" s="130"/>
      <c r="D35" s="25"/>
      <c r="E35" s="25"/>
      <c r="F35" s="25"/>
      <c r="G35" s="25"/>
      <c r="H35" s="25"/>
      <c r="I35" s="2"/>
      <c r="J35" s="20" t="s">
        <v>7</v>
      </c>
      <c r="K35" s="54">
        <v>0.93</v>
      </c>
      <c r="L35" s="17">
        <f t="shared" si="25"/>
        <v>0.11111111111111116</v>
      </c>
      <c r="M35" s="15">
        <f t="shared" si="24"/>
        <v>0.93</v>
      </c>
      <c r="N35" s="55">
        <v>1</v>
      </c>
      <c r="O35" s="18">
        <f t="shared" si="26"/>
        <v>7.5268817204301008E-2</v>
      </c>
      <c r="P35" s="2"/>
      <c r="Q35" s="23"/>
      <c r="R35" s="129" t="s">
        <v>42</v>
      </c>
      <c r="S35" s="130"/>
      <c r="T35" s="23"/>
      <c r="U35" s="132" t="s">
        <v>40</v>
      </c>
      <c r="V35" s="134"/>
      <c r="W35" s="23"/>
      <c r="X35" s="23"/>
      <c r="Y35" s="23"/>
      <c r="Z35" s="24"/>
      <c r="AA35" s="24"/>
      <c r="AB35" s="24"/>
      <c r="AC35" s="24"/>
      <c r="AD35" s="24"/>
      <c r="AE35" s="24"/>
      <c r="AF35" s="24"/>
      <c r="AG35" s="24"/>
      <c r="AH35" s="24"/>
      <c r="AI35" s="24"/>
      <c r="AJ35" s="24"/>
      <c r="AK35" s="24"/>
      <c r="AL35" s="24"/>
      <c r="AM35" s="25"/>
      <c r="AN35" s="129" t="s">
        <v>80</v>
      </c>
      <c r="AO35" s="130"/>
      <c r="AP35" s="25"/>
      <c r="AQ35" s="25"/>
      <c r="AR35" s="25"/>
      <c r="AS35" s="25"/>
      <c r="AT35" s="25"/>
      <c r="AU35" s="7" t="s">
        <v>10</v>
      </c>
      <c r="AV35" s="9" t="s">
        <v>11</v>
      </c>
      <c r="AW35" s="25"/>
      <c r="AX35" s="25"/>
      <c r="AY35" s="25"/>
    </row>
    <row r="36" spans="1:51" x14ac:dyDescent="0.25">
      <c r="A36" s="25"/>
      <c r="B36" s="25"/>
      <c r="C36" s="25"/>
      <c r="D36" s="25"/>
      <c r="E36" s="25"/>
      <c r="F36" s="25"/>
      <c r="G36" s="25"/>
      <c r="H36" s="25"/>
      <c r="I36" s="2"/>
      <c r="J36" s="31" t="s">
        <v>9</v>
      </c>
      <c r="K36" s="54">
        <v>1.1499999999999999</v>
      </c>
      <c r="L36" s="17">
        <f>K36/K31-1</f>
        <v>0.89768976897689767</v>
      </c>
      <c r="M36" s="15">
        <f t="shared" si="24"/>
        <v>0.91999999999999993</v>
      </c>
      <c r="N36" s="55">
        <v>1.25</v>
      </c>
      <c r="O36" s="18">
        <f>N36/N31-1</f>
        <v>0.67112299465240643</v>
      </c>
      <c r="P36" s="2"/>
      <c r="Q36" s="23"/>
      <c r="R36" s="23"/>
      <c r="S36" s="23"/>
      <c r="T36" s="23"/>
      <c r="U36" s="23"/>
      <c r="V36" s="23"/>
      <c r="W36" s="23"/>
      <c r="X36" s="23"/>
      <c r="Y36" s="23"/>
      <c r="Z36" s="24"/>
      <c r="AA36" s="24"/>
      <c r="AB36" s="24"/>
      <c r="AC36" s="24"/>
      <c r="AD36" s="24"/>
      <c r="AE36" s="24"/>
      <c r="AF36" s="24"/>
      <c r="AG36" s="24"/>
      <c r="AH36" s="24"/>
      <c r="AI36" s="24"/>
      <c r="AJ36" s="24"/>
      <c r="AK36" s="24"/>
      <c r="AL36" s="24"/>
      <c r="AM36" s="25"/>
      <c r="AN36" s="25"/>
      <c r="AO36" s="25"/>
      <c r="AP36" s="25"/>
      <c r="AQ36" s="25"/>
      <c r="AR36" s="25"/>
      <c r="AS36" s="135" t="s">
        <v>26</v>
      </c>
      <c r="AT36" s="135"/>
      <c r="AU36" s="67">
        <v>-0.1</v>
      </c>
      <c r="AV36" s="66">
        <v>-0.1</v>
      </c>
      <c r="AW36" s="25"/>
      <c r="AX36" s="25"/>
      <c r="AY36" s="25"/>
    </row>
    <row r="37" spans="1:51" ht="15.75" thickBot="1" x14ac:dyDescent="0.3">
      <c r="A37" s="25"/>
      <c r="B37" s="25"/>
      <c r="C37" s="25"/>
      <c r="D37" s="25"/>
      <c r="E37" s="25"/>
      <c r="F37" s="25"/>
      <c r="G37" s="25"/>
      <c r="H37" s="25"/>
      <c r="I37" s="2"/>
      <c r="J37" s="33" t="s">
        <v>8</v>
      </c>
      <c r="K37" s="54">
        <v>1.4</v>
      </c>
      <c r="L37" s="17">
        <f t="shared" ref="L37" si="27">K37/K36-1</f>
        <v>0.21739130434782616</v>
      </c>
      <c r="M37" s="15">
        <f t="shared" si="24"/>
        <v>0.87499999999999989</v>
      </c>
      <c r="N37" s="55">
        <v>1.6</v>
      </c>
      <c r="O37" s="18">
        <f t="shared" ref="O37" si="28">N37/N36-1</f>
        <v>0.28000000000000003</v>
      </c>
      <c r="P37" s="2"/>
      <c r="Q37" s="23"/>
      <c r="R37" s="23"/>
      <c r="S37" s="23"/>
      <c r="T37" s="23"/>
      <c r="U37" s="23"/>
      <c r="V37" s="23"/>
      <c r="W37" s="23"/>
      <c r="X37" s="23"/>
      <c r="Y37" s="23"/>
      <c r="Z37" s="24"/>
      <c r="AA37" s="24"/>
      <c r="AB37" s="24"/>
      <c r="AC37" s="24"/>
      <c r="AD37" s="24"/>
      <c r="AE37" s="24"/>
      <c r="AF37" s="24"/>
      <c r="AG37" s="24"/>
      <c r="AH37" s="24"/>
      <c r="AI37" s="24"/>
      <c r="AJ37" s="24"/>
      <c r="AK37" s="24"/>
      <c r="AL37" s="24"/>
      <c r="AM37" s="25"/>
      <c r="AN37" s="25"/>
      <c r="AO37" s="25"/>
      <c r="AP37" s="25"/>
      <c r="AQ37" s="25"/>
      <c r="AR37" s="25"/>
      <c r="AS37" s="140" t="s">
        <v>9</v>
      </c>
      <c r="AT37" s="140"/>
      <c r="AU37" s="67">
        <v>0.02</v>
      </c>
      <c r="AV37" s="66">
        <v>0.02</v>
      </c>
      <c r="AW37" s="25"/>
      <c r="AX37" s="25"/>
      <c r="AY37" s="25"/>
    </row>
    <row r="38" spans="1:51" ht="15.75" thickBot="1" x14ac:dyDescent="0.3">
      <c r="A38" s="25"/>
      <c r="B38" s="25"/>
      <c r="C38" s="6" t="s">
        <v>21</v>
      </c>
      <c r="D38" s="126" t="s">
        <v>24</v>
      </c>
      <c r="E38" s="127"/>
      <c r="F38" s="126" t="s">
        <v>25</v>
      </c>
      <c r="G38" s="127"/>
      <c r="H38" s="25"/>
      <c r="I38" s="2"/>
      <c r="J38" s="2"/>
      <c r="K38" s="2"/>
      <c r="L38" s="2"/>
      <c r="M38" s="2"/>
      <c r="N38" s="2"/>
      <c r="O38" s="2"/>
      <c r="P38" s="2"/>
      <c r="Q38" s="23"/>
      <c r="R38" s="6" t="s">
        <v>1</v>
      </c>
      <c r="S38" s="126" t="s">
        <v>43</v>
      </c>
      <c r="T38" s="131"/>
      <c r="U38" s="127"/>
      <c r="V38" s="23"/>
      <c r="W38" s="23"/>
      <c r="X38" s="23"/>
      <c r="Y38" s="23"/>
      <c r="Z38" s="24"/>
      <c r="AA38" s="24"/>
      <c r="AB38" s="24"/>
      <c r="AC38" s="24"/>
      <c r="AD38" s="24"/>
      <c r="AE38" s="24"/>
      <c r="AF38" s="24"/>
      <c r="AG38" s="24"/>
      <c r="AH38" s="24"/>
      <c r="AI38" s="24"/>
      <c r="AJ38" s="24"/>
      <c r="AK38" s="24"/>
      <c r="AL38" s="24"/>
      <c r="AM38" s="25"/>
      <c r="AN38" s="6" t="s">
        <v>1</v>
      </c>
      <c r="AO38" s="126" t="s">
        <v>81</v>
      </c>
      <c r="AP38" s="131"/>
      <c r="AQ38" s="127"/>
      <c r="AR38" s="25"/>
      <c r="AS38" s="141" t="s">
        <v>8</v>
      </c>
      <c r="AT38" s="141"/>
      <c r="AU38" s="67">
        <v>0.03</v>
      </c>
      <c r="AV38" s="66">
        <v>0.03</v>
      </c>
      <c r="AW38" s="25"/>
      <c r="AX38" s="25"/>
      <c r="AY38" s="25"/>
    </row>
    <row r="39" spans="1:51" x14ac:dyDescent="0.25">
      <c r="A39" s="25"/>
      <c r="B39" s="25"/>
      <c r="C39" s="25"/>
      <c r="D39" s="25"/>
      <c r="E39" s="25"/>
      <c r="F39" s="25"/>
      <c r="G39" s="25"/>
      <c r="H39" s="25"/>
      <c r="I39" s="2"/>
      <c r="J39" s="2"/>
      <c r="K39" s="2"/>
      <c r="L39" s="2"/>
      <c r="M39" s="2"/>
      <c r="N39" s="2"/>
      <c r="O39" s="2"/>
      <c r="P39" s="2"/>
      <c r="Q39" s="23"/>
      <c r="R39" s="23"/>
      <c r="S39" s="23"/>
      <c r="T39" s="23"/>
      <c r="U39" s="23"/>
      <c r="V39" s="23"/>
      <c r="W39" s="23"/>
      <c r="X39" s="23"/>
      <c r="Y39" s="23"/>
      <c r="Z39" s="24"/>
      <c r="AA39" s="24"/>
      <c r="AB39" s="24"/>
      <c r="AC39" s="24"/>
      <c r="AD39" s="24"/>
      <c r="AE39" s="24"/>
      <c r="AF39" s="24"/>
      <c r="AG39" s="24"/>
      <c r="AH39" s="24"/>
      <c r="AI39" s="24"/>
      <c r="AJ39" s="24"/>
      <c r="AK39" s="24"/>
      <c r="AL39" s="24"/>
      <c r="AM39" s="25"/>
      <c r="AN39" s="25"/>
      <c r="AO39" s="25"/>
      <c r="AP39" s="25"/>
      <c r="AQ39" s="25"/>
      <c r="AR39" s="25"/>
      <c r="AS39" s="25"/>
      <c r="AT39" s="25"/>
      <c r="AU39" s="25"/>
      <c r="AV39" s="25"/>
      <c r="AW39" s="25"/>
      <c r="AX39" s="25"/>
      <c r="AY39" s="25"/>
    </row>
    <row r="40" spans="1:51" x14ac:dyDescent="0.25">
      <c r="A40" s="25"/>
      <c r="B40" s="25"/>
      <c r="C40" s="25"/>
      <c r="D40" s="26" t="s">
        <v>27</v>
      </c>
      <c r="E40" s="27" t="s">
        <v>28</v>
      </c>
      <c r="F40" s="28" t="s">
        <v>29</v>
      </c>
      <c r="G40" s="29" t="s">
        <v>30</v>
      </c>
      <c r="H40" s="25"/>
      <c r="I40" s="24"/>
      <c r="J40" s="24"/>
      <c r="K40" s="24"/>
      <c r="L40" s="24"/>
      <c r="M40" s="24"/>
      <c r="N40" s="24"/>
      <c r="O40" s="24"/>
      <c r="P40" s="24"/>
      <c r="Q40" s="23"/>
      <c r="R40" s="23"/>
      <c r="S40" s="27" t="s">
        <v>44</v>
      </c>
      <c r="T40" s="30" t="s">
        <v>45</v>
      </c>
      <c r="U40" s="23"/>
      <c r="V40" s="27" t="s">
        <v>53</v>
      </c>
      <c r="W40" s="23"/>
      <c r="X40" s="23"/>
      <c r="Y40" s="23"/>
      <c r="Z40" s="24"/>
      <c r="AA40" s="24"/>
      <c r="AB40" s="24"/>
      <c r="AC40" s="24"/>
      <c r="AD40" s="24"/>
      <c r="AE40" s="24"/>
      <c r="AF40" s="24"/>
      <c r="AG40" s="24"/>
      <c r="AH40" s="24"/>
      <c r="AI40" s="24"/>
      <c r="AJ40" s="24"/>
      <c r="AK40" s="24"/>
      <c r="AL40" s="24"/>
      <c r="AM40" s="25"/>
      <c r="AN40" s="25"/>
      <c r="AO40" s="25"/>
      <c r="AP40" s="25"/>
      <c r="AQ40" s="25"/>
      <c r="AR40" s="25"/>
      <c r="AS40" s="25"/>
      <c r="AT40" s="25"/>
      <c r="AU40" s="25"/>
      <c r="AV40" s="25"/>
      <c r="AW40" s="25"/>
      <c r="AX40" s="25"/>
      <c r="AY40" s="25"/>
    </row>
    <row r="41" spans="1:51" ht="15.75" thickBot="1" x14ac:dyDescent="0.3">
      <c r="A41" s="25"/>
      <c r="B41" s="135" t="s">
        <v>26</v>
      </c>
      <c r="C41" s="135"/>
      <c r="D41" s="58">
        <v>1300</v>
      </c>
      <c r="E41" s="59">
        <v>0.01</v>
      </c>
      <c r="F41" s="60">
        <v>1500</v>
      </c>
      <c r="G41" s="61">
        <v>1100</v>
      </c>
      <c r="H41" s="25"/>
      <c r="I41" s="24"/>
      <c r="J41" s="24"/>
      <c r="K41" s="24"/>
      <c r="L41" s="24"/>
      <c r="M41" s="24"/>
      <c r="N41" s="24"/>
      <c r="O41" s="24"/>
      <c r="P41" s="24"/>
      <c r="Q41" s="23"/>
      <c r="R41" s="20" t="s">
        <v>3</v>
      </c>
      <c r="S41" s="56">
        <v>364.15</v>
      </c>
      <c r="T41" s="56">
        <v>1658</v>
      </c>
      <c r="U41" s="39" t="s">
        <v>12</v>
      </c>
      <c r="V41" s="39">
        <f t="shared" ref="V41:V47" si="29">S41-273.15</f>
        <v>91</v>
      </c>
      <c r="W41" s="39" t="s">
        <v>46</v>
      </c>
      <c r="X41" s="23"/>
      <c r="Y41" s="23"/>
      <c r="Z41" s="24"/>
      <c r="AA41" s="24"/>
      <c r="AB41" s="24"/>
      <c r="AC41" s="24"/>
      <c r="AD41" s="24"/>
      <c r="AE41" s="24"/>
      <c r="AF41" s="24"/>
      <c r="AG41" s="24"/>
      <c r="AH41" s="24"/>
      <c r="AI41" s="24"/>
      <c r="AJ41" s="24"/>
      <c r="AK41" s="24"/>
      <c r="AL41" s="24"/>
      <c r="AM41" s="68"/>
      <c r="AN41" s="68"/>
      <c r="AO41" s="68"/>
      <c r="AP41" s="68"/>
      <c r="AQ41" s="68"/>
      <c r="AR41" s="69"/>
      <c r="AS41" s="69"/>
      <c r="AT41" s="69"/>
      <c r="AU41" s="69"/>
      <c r="AV41" s="69"/>
      <c r="AW41" s="69"/>
      <c r="AX41" s="69"/>
      <c r="AY41" s="69"/>
    </row>
    <row r="42" spans="1:51" ht="15.75" customHeight="1" thickBot="1" x14ac:dyDescent="0.3">
      <c r="A42" s="25"/>
      <c r="B42" s="140" t="s">
        <v>9</v>
      </c>
      <c r="C42" s="140"/>
      <c r="D42" s="58">
        <v>1100</v>
      </c>
      <c r="E42" s="59">
        <v>5.0000000000000001E-3</v>
      </c>
      <c r="F42" s="60">
        <v>1400</v>
      </c>
      <c r="G42" s="61">
        <v>1350</v>
      </c>
      <c r="H42" s="25"/>
      <c r="I42" s="24"/>
      <c r="J42" s="129" t="s">
        <v>52</v>
      </c>
      <c r="K42" s="130"/>
      <c r="L42" s="24"/>
      <c r="M42" s="24"/>
      <c r="N42" s="139" t="s">
        <v>61</v>
      </c>
      <c r="O42" s="139"/>
      <c r="P42" s="24"/>
      <c r="Q42" s="23"/>
      <c r="R42" s="20" t="s">
        <v>4</v>
      </c>
      <c r="S42" s="56">
        <v>361.15</v>
      </c>
      <c r="T42" s="56">
        <v>1382</v>
      </c>
      <c r="U42" s="18">
        <f>-T41/T42+1</f>
        <v>-0.19971056439942103</v>
      </c>
      <c r="V42" s="39">
        <f t="shared" si="29"/>
        <v>88</v>
      </c>
      <c r="W42" s="32">
        <f>V42-V41</f>
        <v>-3</v>
      </c>
      <c r="X42" s="23"/>
      <c r="Y42" s="23"/>
      <c r="Z42" s="24"/>
      <c r="AA42" s="24"/>
      <c r="AB42" s="24"/>
      <c r="AC42" s="24"/>
      <c r="AD42" s="24"/>
      <c r="AE42" s="24"/>
      <c r="AF42" s="24"/>
      <c r="AG42" s="24"/>
      <c r="AH42" s="24"/>
      <c r="AI42" s="24"/>
      <c r="AJ42" s="24"/>
      <c r="AK42" s="24"/>
      <c r="AL42" s="24"/>
      <c r="AM42" s="68"/>
      <c r="AN42" s="68"/>
      <c r="AO42" s="68"/>
      <c r="AP42" s="68"/>
      <c r="AQ42" s="68"/>
      <c r="AR42" s="69"/>
      <c r="AS42" s="69"/>
      <c r="AT42" s="6" t="s">
        <v>1</v>
      </c>
      <c r="AU42" s="126" t="s">
        <v>83</v>
      </c>
      <c r="AV42" s="127"/>
      <c r="AW42" s="69"/>
      <c r="AX42" s="77" t="s">
        <v>40</v>
      </c>
      <c r="AY42" s="69"/>
    </row>
    <row r="43" spans="1:51" ht="15.75" thickBot="1" x14ac:dyDescent="0.3">
      <c r="A43" s="25"/>
      <c r="B43" s="141" t="s">
        <v>8</v>
      </c>
      <c r="C43" s="141"/>
      <c r="D43" s="58">
        <v>900</v>
      </c>
      <c r="E43" s="59">
        <v>4.0000000000000001E-3</v>
      </c>
      <c r="F43" s="60">
        <v>1350</v>
      </c>
      <c r="G43" s="61">
        <v>1400</v>
      </c>
      <c r="H43" s="25"/>
      <c r="I43" s="24"/>
      <c r="J43" s="24"/>
      <c r="K43" s="24"/>
      <c r="L43" s="24"/>
      <c r="M43" s="24"/>
      <c r="N43" s="24"/>
      <c r="O43" s="24"/>
      <c r="P43" s="24"/>
      <c r="Q43" s="23"/>
      <c r="R43" s="20" t="s">
        <v>5</v>
      </c>
      <c r="S43" s="56">
        <v>358.15</v>
      </c>
      <c r="T43" s="56">
        <v>1152</v>
      </c>
      <c r="U43" s="18">
        <f t="shared" ref="U43:U45" si="30">-T42/T43+1</f>
        <v>-0.19965277777777768</v>
      </c>
      <c r="V43" s="39">
        <f t="shared" si="29"/>
        <v>85</v>
      </c>
      <c r="W43" s="32">
        <f t="shared" ref="W43:W45" si="31">V43-V42</f>
        <v>-3</v>
      </c>
      <c r="X43" s="23"/>
      <c r="Y43" s="23"/>
      <c r="Z43" s="24"/>
      <c r="AA43" s="24"/>
      <c r="AB43" s="24"/>
      <c r="AC43" s="24"/>
      <c r="AD43" s="24"/>
      <c r="AE43" s="24"/>
      <c r="AF43" s="24"/>
      <c r="AG43" s="24"/>
      <c r="AH43" s="24"/>
      <c r="AI43" s="24"/>
      <c r="AJ43" s="24"/>
      <c r="AK43" s="24"/>
      <c r="AL43" s="24"/>
      <c r="AM43" s="68"/>
      <c r="AN43" s="6" t="s">
        <v>1</v>
      </c>
      <c r="AO43" s="126" t="s">
        <v>82</v>
      </c>
      <c r="AP43" s="127"/>
      <c r="AQ43" s="68"/>
      <c r="AR43" s="69"/>
      <c r="AS43" s="69"/>
      <c r="AT43" s="69"/>
      <c r="AU43" s="69"/>
      <c r="AV43" s="69"/>
      <c r="AW43" s="69"/>
      <c r="AX43" s="69"/>
      <c r="AY43" s="69"/>
    </row>
    <row r="44" spans="1:51" x14ac:dyDescent="0.25">
      <c r="A44" s="25"/>
      <c r="B44" s="25"/>
      <c r="C44" s="25"/>
      <c r="D44" s="25"/>
      <c r="E44" s="25"/>
      <c r="F44" s="25"/>
      <c r="G44" s="25"/>
      <c r="H44" s="25"/>
      <c r="I44" s="24"/>
      <c r="J44" s="24"/>
      <c r="K44" s="24"/>
      <c r="L44" s="24"/>
      <c r="M44" s="24"/>
      <c r="N44" s="24"/>
      <c r="O44" s="24"/>
      <c r="P44" s="24"/>
      <c r="Q44" s="23"/>
      <c r="R44" s="20" t="s">
        <v>6</v>
      </c>
      <c r="S44" s="56">
        <v>355.15</v>
      </c>
      <c r="T44" s="56">
        <v>960</v>
      </c>
      <c r="U44" s="18">
        <f t="shared" si="30"/>
        <v>-0.19999999999999996</v>
      </c>
      <c r="V44" s="39">
        <f t="shared" si="29"/>
        <v>82</v>
      </c>
      <c r="W44" s="32">
        <f t="shared" si="31"/>
        <v>-3</v>
      </c>
      <c r="X44" s="23"/>
      <c r="Y44" s="23"/>
      <c r="Z44" s="24"/>
      <c r="AA44" s="24"/>
      <c r="AB44" s="24"/>
      <c r="AC44" s="24"/>
      <c r="AD44" s="24"/>
      <c r="AE44" s="24"/>
      <c r="AF44" s="24"/>
      <c r="AG44" s="24"/>
      <c r="AH44" s="24"/>
      <c r="AI44" s="24"/>
      <c r="AJ44" s="24"/>
      <c r="AK44" s="24"/>
      <c r="AL44" s="24"/>
      <c r="AM44" s="68"/>
      <c r="AN44" s="68"/>
      <c r="AO44" s="68"/>
      <c r="AP44" s="68"/>
      <c r="AQ44" s="68"/>
      <c r="AR44" s="69"/>
      <c r="AS44" s="69"/>
      <c r="AT44" s="69"/>
      <c r="AU44" s="69"/>
      <c r="AV44" s="69"/>
      <c r="AW44" s="69"/>
      <c r="AX44" s="69"/>
      <c r="AY44" s="69"/>
    </row>
    <row r="45" spans="1:51" x14ac:dyDescent="0.25">
      <c r="A45" s="25"/>
      <c r="B45" s="25"/>
      <c r="C45" s="25"/>
      <c r="D45" s="25"/>
      <c r="E45" s="25"/>
      <c r="F45" s="25"/>
      <c r="G45" s="25"/>
      <c r="H45" s="25"/>
      <c r="I45" s="24"/>
      <c r="J45" s="34" t="s">
        <v>58</v>
      </c>
      <c r="K45" s="20" t="s">
        <v>59</v>
      </c>
      <c r="L45" s="24"/>
      <c r="M45" s="24"/>
      <c r="N45" s="24"/>
      <c r="O45" s="8" t="s">
        <v>13</v>
      </c>
      <c r="P45" s="24"/>
      <c r="Q45" s="23"/>
      <c r="R45" s="20" t="s">
        <v>7</v>
      </c>
      <c r="S45" s="56">
        <v>351.15</v>
      </c>
      <c r="T45" s="56">
        <v>800</v>
      </c>
      <c r="U45" s="18">
        <f t="shared" si="30"/>
        <v>-0.19999999999999996</v>
      </c>
      <c r="V45" s="39">
        <f t="shared" si="29"/>
        <v>78</v>
      </c>
      <c r="W45" s="32">
        <f t="shared" si="31"/>
        <v>-4</v>
      </c>
      <c r="X45" s="23"/>
      <c r="Y45" s="23"/>
      <c r="Z45" s="24"/>
      <c r="AA45" s="24"/>
      <c r="AB45" s="24"/>
      <c r="AC45" s="24"/>
      <c r="AD45" s="24"/>
      <c r="AE45" s="24"/>
      <c r="AF45" s="24"/>
      <c r="AG45" s="24"/>
      <c r="AH45" s="24"/>
      <c r="AI45" s="24"/>
      <c r="AJ45" s="24"/>
      <c r="AK45" s="24"/>
      <c r="AL45" s="24"/>
      <c r="AM45" s="68"/>
      <c r="AN45" s="68"/>
      <c r="AO45" s="68"/>
      <c r="AP45" s="68"/>
      <c r="AQ45" s="68"/>
      <c r="AR45" s="69"/>
      <c r="AS45" s="132" t="s">
        <v>26</v>
      </c>
      <c r="AT45" s="134"/>
      <c r="AU45" s="55">
        <v>0.1</v>
      </c>
      <c r="AV45" s="59">
        <v>0.1</v>
      </c>
      <c r="AW45" s="70">
        <v>8.2000000000000003E-2</v>
      </c>
      <c r="AX45" s="72">
        <v>5.3999999999999999E-2</v>
      </c>
      <c r="AY45" s="69"/>
    </row>
    <row r="46" spans="1:51" x14ac:dyDescent="0.25">
      <c r="A46" s="25"/>
      <c r="B46" s="139" t="s">
        <v>31</v>
      </c>
      <c r="C46" s="139"/>
      <c r="D46" s="25"/>
      <c r="E46" s="25"/>
      <c r="F46" s="25"/>
      <c r="G46" s="25"/>
      <c r="H46" s="25"/>
      <c r="I46" s="24"/>
      <c r="J46" s="20" t="s">
        <v>3</v>
      </c>
      <c r="K46" s="35">
        <f t="shared" ref="K46:K52" si="32">IFERROR(AVERAGE(C61,C71),0)</f>
        <v>2.378996068066254E-10</v>
      </c>
      <c r="L46" s="39" t="s">
        <v>12</v>
      </c>
      <c r="M46" s="24"/>
      <c r="N46" s="20" t="s">
        <v>3</v>
      </c>
      <c r="O46" s="36">
        <f t="shared" ref="O46:O52" si="33">IFERROR(C71/C61,0)</f>
        <v>1.5950769230772606</v>
      </c>
      <c r="P46" s="24"/>
      <c r="Q46" s="23"/>
      <c r="R46" s="31" t="s">
        <v>9</v>
      </c>
      <c r="S46" s="56">
        <v>341.15</v>
      </c>
      <c r="T46" s="56">
        <v>1654</v>
      </c>
      <c r="U46" s="18">
        <f>-T41/T46+1</f>
        <v>-2.4183796856105388E-3</v>
      </c>
      <c r="V46" s="39">
        <f t="shared" si="29"/>
        <v>68</v>
      </c>
      <c r="W46" s="32">
        <f>V46-V41</f>
        <v>-23</v>
      </c>
      <c r="X46" s="23"/>
      <c r="Y46" s="23"/>
      <c r="Z46" s="24"/>
      <c r="AA46" s="24"/>
      <c r="AB46" s="24"/>
      <c r="AC46" s="24"/>
      <c r="AD46" s="24"/>
      <c r="AE46" s="24"/>
      <c r="AF46" s="24"/>
      <c r="AG46" s="24"/>
      <c r="AH46" s="24"/>
      <c r="AI46" s="24"/>
      <c r="AJ46" s="24"/>
      <c r="AK46" s="24"/>
      <c r="AL46" s="24"/>
      <c r="AM46" s="68"/>
      <c r="AN46" s="68"/>
      <c r="AO46" s="27" t="s">
        <v>44</v>
      </c>
      <c r="AP46" s="27" t="s">
        <v>53</v>
      </c>
      <c r="AQ46" s="68"/>
      <c r="AR46" s="69"/>
      <c r="AS46" s="143" t="s">
        <v>9</v>
      </c>
      <c r="AT46" s="144"/>
      <c r="AU46" s="55">
        <v>9.5000000000000001E-2</v>
      </c>
      <c r="AV46" s="59">
        <v>9.5000000000000001E-2</v>
      </c>
      <c r="AW46" s="70">
        <v>7.6999999999999999E-2</v>
      </c>
      <c r="AX46" s="72">
        <v>4.8000000000000001E-2</v>
      </c>
      <c r="AY46" s="69"/>
    </row>
    <row r="47" spans="1:51" x14ac:dyDescent="0.25">
      <c r="A47" s="25"/>
      <c r="B47" s="25"/>
      <c r="C47" s="25"/>
      <c r="D47" s="25"/>
      <c r="E47" s="25"/>
      <c r="F47" s="25"/>
      <c r="G47" s="25"/>
      <c r="H47" s="25"/>
      <c r="I47" s="24"/>
      <c r="J47" s="20" t="s">
        <v>4</v>
      </c>
      <c r="K47" s="35">
        <f t="shared" si="32"/>
        <v>3.8795067965089072E-10</v>
      </c>
      <c r="L47" s="37">
        <f>IFERROR(K47/K46,0)</f>
        <v>1.6307327483993406</v>
      </c>
      <c r="M47" s="24"/>
      <c r="N47" s="20" t="s">
        <v>4</v>
      </c>
      <c r="O47" s="36">
        <f t="shared" si="33"/>
        <v>1.6449230769234209</v>
      </c>
      <c r="P47" s="24"/>
      <c r="Q47" s="23"/>
      <c r="R47" s="33" t="s">
        <v>8</v>
      </c>
      <c r="S47" s="56">
        <v>338.15</v>
      </c>
      <c r="T47" s="56">
        <v>1545</v>
      </c>
      <c r="U47" s="18">
        <f>-T46/T47+1</f>
        <v>-7.0550161812297674E-2</v>
      </c>
      <c r="V47" s="39">
        <f t="shared" si="29"/>
        <v>65</v>
      </c>
      <c r="W47" s="32">
        <f>V47-V46</f>
        <v>-3</v>
      </c>
      <c r="X47" s="23"/>
      <c r="Y47" s="23"/>
      <c r="Z47" s="24"/>
      <c r="AA47" s="24"/>
      <c r="AB47" s="24"/>
      <c r="AC47" s="24"/>
      <c r="AD47" s="24"/>
      <c r="AE47" s="24"/>
      <c r="AF47" s="24"/>
      <c r="AG47" s="24"/>
      <c r="AH47" s="24"/>
      <c r="AI47" s="24"/>
      <c r="AJ47" s="24"/>
      <c r="AK47" s="24"/>
      <c r="AL47" s="24"/>
      <c r="AM47" s="68"/>
      <c r="AN47" s="20" t="s">
        <v>3</v>
      </c>
      <c r="AO47" s="56">
        <v>247.15</v>
      </c>
      <c r="AP47" s="39">
        <f>AO47-273.15</f>
        <v>-25.999999999999972</v>
      </c>
      <c r="AQ47" s="68"/>
      <c r="AR47" s="69"/>
      <c r="AS47" s="136" t="s">
        <v>8</v>
      </c>
      <c r="AT47" s="137"/>
      <c r="AU47" s="55">
        <v>0.09</v>
      </c>
      <c r="AV47" s="59">
        <v>0.09</v>
      </c>
      <c r="AW47" s="70">
        <v>7.2999999999999995E-2</v>
      </c>
      <c r="AX47" s="72">
        <v>4.4999999999999998E-2</v>
      </c>
      <c r="AY47" s="69"/>
    </row>
    <row r="48" spans="1:51" x14ac:dyDescent="0.25">
      <c r="A48" s="25"/>
      <c r="B48" s="25"/>
      <c r="C48" s="25"/>
      <c r="D48" s="38" t="s">
        <v>27</v>
      </c>
      <c r="E48" s="38" t="s">
        <v>29</v>
      </c>
      <c r="F48" s="38" t="s">
        <v>30</v>
      </c>
      <c r="G48" s="25"/>
      <c r="H48" s="25"/>
      <c r="I48" s="24"/>
      <c r="J48" s="20" t="s">
        <v>5</v>
      </c>
      <c r="K48" s="35">
        <f t="shared" si="32"/>
        <v>6.3278474689590334E-10</v>
      </c>
      <c r="L48" s="37">
        <f t="shared" ref="L48:L52" si="34">IFERROR(K48/K47,0)</f>
        <v>1.6310958585388586</v>
      </c>
      <c r="M48" s="24"/>
      <c r="N48" s="20" t="s">
        <v>5</v>
      </c>
      <c r="O48" s="36">
        <f t="shared" si="33"/>
        <v>1.6963269230772864</v>
      </c>
      <c r="P48" s="24"/>
      <c r="Q48" s="23"/>
      <c r="R48" s="23"/>
      <c r="S48" s="23"/>
      <c r="T48" s="23"/>
      <c r="U48" s="23"/>
      <c r="V48" s="23"/>
      <c r="W48" s="23"/>
      <c r="X48" s="23"/>
      <c r="Y48" s="23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4"/>
      <c r="AM48" s="68"/>
      <c r="AN48" s="20" t="s">
        <v>4</v>
      </c>
      <c r="AO48" s="56">
        <v>248.15</v>
      </c>
      <c r="AP48" s="39">
        <f t="shared" ref="AP48:AP53" si="35">AO48-273.15</f>
        <v>-24.999999999999972</v>
      </c>
      <c r="AQ48" s="68"/>
      <c r="AR48" s="69"/>
      <c r="AS48" s="69"/>
      <c r="AT48" s="69"/>
      <c r="AU48" s="69"/>
      <c r="AV48" s="69"/>
      <c r="AW48" s="69"/>
      <c r="AX48" s="69"/>
      <c r="AY48" s="69"/>
    </row>
    <row r="49" spans="1:51" x14ac:dyDescent="0.25">
      <c r="A49" s="25"/>
      <c r="B49" s="135" t="s">
        <v>26</v>
      </c>
      <c r="C49" s="135"/>
      <c r="D49" s="89">
        <f>D41</f>
        <v>1300</v>
      </c>
      <c r="E49" s="89">
        <f>D41+F41</f>
        <v>2800</v>
      </c>
      <c r="F49" s="89">
        <f>D41+F41+G41</f>
        <v>3900</v>
      </c>
      <c r="G49" s="25"/>
      <c r="H49" s="25"/>
      <c r="I49" s="24"/>
      <c r="J49" s="20" t="s">
        <v>6</v>
      </c>
      <c r="K49" s="35">
        <f t="shared" si="32"/>
        <v>1.0323606331333331E-9</v>
      </c>
      <c r="L49" s="37">
        <f t="shared" si="34"/>
        <v>1.6314562545913616</v>
      </c>
      <c r="M49" s="24"/>
      <c r="N49" s="20" t="s">
        <v>6</v>
      </c>
      <c r="O49" s="36">
        <f t="shared" si="33"/>
        <v>1.74933713942344</v>
      </c>
      <c r="P49" s="24"/>
      <c r="Q49" s="23"/>
      <c r="R49" s="142" t="s">
        <v>77</v>
      </c>
      <c r="S49" s="142"/>
      <c r="T49" s="142"/>
      <c r="U49" s="23"/>
      <c r="V49" s="23"/>
      <c r="W49" s="23"/>
      <c r="X49" s="23"/>
      <c r="Y49" s="23"/>
      <c r="Z49" s="24"/>
      <c r="AA49" s="24"/>
      <c r="AB49" s="24"/>
      <c r="AC49" s="24"/>
      <c r="AD49" s="24"/>
      <c r="AE49" s="24"/>
      <c r="AF49" s="24"/>
      <c r="AG49" s="24"/>
      <c r="AH49" s="24"/>
      <c r="AI49" s="24"/>
      <c r="AJ49" s="24"/>
      <c r="AK49" s="24"/>
      <c r="AL49" s="24"/>
      <c r="AM49" s="68"/>
      <c r="AN49" s="20" t="s">
        <v>5</v>
      </c>
      <c r="AO49" s="56">
        <v>249.15</v>
      </c>
      <c r="AP49" s="39">
        <f t="shared" si="35"/>
        <v>-23.999999999999972</v>
      </c>
      <c r="AQ49" s="68"/>
      <c r="AR49" s="69"/>
      <c r="AS49" s="69"/>
      <c r="AT49" s="69"/>
      <c r="AU49" s="69"/>
      <c r="AV49" s="69"/>
      <c r="AW49" s="69"/>
      <c r="AX49" s="69"/>
      <c r="AY49" s="69"/>
    </row>
    <row r="50" spans="1:51" ht="15.75" thickBot="1" x14ac:dyDescent="0.3">
      <c r="A50" s="25"/>
      <c r="B50" s="140" t="s">
        <v>9</v>
      </c>
      <c r="C50" s="140"/>
      <c r="D50" s="89">
        <f>D42</f>
        <v>1100</v>
      </c>
      <c r="E50" s="89">
        <f t="shared" ref="E50:E51" si="36">D42+F42</f>
        <v>2500</v>
      </c>
      <c r="F50" s="89">
        <f t="shared" ref="F50:F51" si="37">D42+F42+G42</f>
        <v>3850</v>
      </c>
      <c r="G50" s="25"/>
      <c r="H50" s="25"/>
      <c r="I50" s="24"/>
      <c r="J50" s="20" t="s">
        <v>7</v>
      </c>
      <c r="K50" s="35">
        <f t="shared" si="32"/>
        <v>1.684620325878148E-9</v>
      </c>
      <c r="L50" s="37">
        <f t="shared" si="34"/>
        <v>1.6318137982122891</v>
      </c>
      <c r="M50" s="24"/>
      <c r="N50" s="20" t="s">
        <v>7</v>
      </c>
      <c r="O50" s="36">
        <f t="shared" si="33"/>
        <v>1.8040039250304245</v>
      </c>
      <c r="P50" s="24"/>
      <c r="Q50" s="23"/>
      <c r="R50" s="27" t="s">
        <v>44</v>
      </c>
      <c r="S50" s="30" t="s">
        <v>45</v>
      </c>
      <c r="T50" s="27" t="s">
        <v>53</v>
      </c>
      <c r="U50" s="20" t="s">
        <v>78</v>
      </c>
      <c r="V50" s="20" t="s">
        <v>79</v>
      </c>
      <c r="W50" s="135" t="s">
        <v>88</v>
      </c>
      <c r="X50" s="135"/>
      <c r="Y50" s="23"/>
      <c r="Z50" s="24"/>
      <c r="AA50" s="24"/>
      <c r="AB50" s="24"/>
      <c r="AC50" s="24"/>
      <c r="AD50" s="24"/>
      <c r="AE50" s="24"/>
      <c r="AF50" s="24"/>
      <c r="AG50" s="24"/>
      <c r="AH50" s="24"/>
      <c r="AI50" s="24"/>
      <c r="AJ50" s="24"/>
      <c r="AK50" s="24"/>
      <c r="AL50" s="24"/>
      <c r="AM50" s="68"/>
      <c r="AN50" s="20" t="s">
        <v>6</v>
      </c>
      <c r="AO50" s="56">
        <v>250.15</v>
      </c>
      <c r="AP50" s="39">
        <f t="shared" si="35"/>
        <v>-22.999999999999972</v>
      </c>
      <c r="AQ50" s="68"/>
      <c r="AR50" s="25"/>
      <c r="AS50" s="25"/>
      <c r="AT50" s="25"/>
      <c r="AU50" s="25"/>
      <c r="AV50" s="25"/>
      <c r="AW50" s="25"/>
      <c r="AX50" s="25"/>
      <c r="AY50" s="25"/>
    </row>
    <row r="51" spans="1:51" ht="15.75" thickBot="1" x14ac:dyDescent="0.3">
      <c r="A51" s="25"/>
      <c r="B51" s="141" t="s">
        <v>8</v>
      </c>
      <c r="C51" s="141"/>
      <c r="D51" s="89">
        <f>D43</f>
        <v>900</v>
      </c>
      <c r="E51" s="89">
        <f t="shared" si="36"/>
        <v>2250</v>
      </c>
      <c r="F51" s="89">
        <f t="shared" si="37"/>
        <v>3650</v>
      </c>
      <c r="G51" s="25"/>
      <c r="H51" s="25"/>
      <c r="I51" s="24"/>
      <c r="J51" s="31" t="s">
        <v>9</v>
      </c>
      <c r="K51" s="35">
        <f t="shared" si="32"/>
        <v>2.378996068066254E-10</v>
      </c>
      <c r="L51" s="37">
        <f>IFERROR(K50/K51,0)</f>
        <v>7.0812236661133987</v>
      </c>
      <c r="M51" s="24"/>
      <c r="N51" s="31" t="s">
        <v>9</v>
      </c>
      <c r="O51" s="36">
        <f t="shared" si="33"/>
        <v>1.5950769230772606</v>
      </c>
      <c r="P51" s="24"/>
      <c r="Q51" s="23"/>
      <c r="R51" s="56">
        <v>351.15</v>
      </c>
      <c r="S51" s="56">
        <v>800</v>
      </c>
      <c r="T51" s="40">
        <f>R51-273.15</f>
        <v>78</v>
      </c>
      <c r="U51" s="56">
        <v>100</v>
      </c>
      <c r="V51" s="20" t="str">
        <f>IFERROR(TEXT(S51*16/(IF(U51-T51&gt;0,U51-T51,0))/60,0)&amp;" min","Infinito")</f>
        <v>10 min</v>
      </c>
      <c r="W51" s="135" t="str">
        <f>IFERROR(TEXT(S51*32/(IF(U51-T51&gt;0,U51-T51,0))/60,0)&amp;" min","Infinito")</f>
        <v>19 min</v>
      </c>
      <c r="X51" s="135"/>
      <c r="Y51" s="23"/>
      <c r="Z51" s="24"/>
      <c r="AA51" s="24"/>
      <c r="AB51" s="24"/>
      <c r="AC51" s="24"/>
      <c r="AD51" s="24"/>
      <c r="AE51" s="24"/>
      <c r="AF51" s="24"/>
      <c r="AG51" s="24"/>
      <c r="AH51" s="24"/>
      <c r="AI51" s="24"/>
      <c r="AJ51" s="24"/>
      <c r="AK51" s="24"/>
      <c r="AL51" s="24"/>
      <c r="AM51" s="68"/>
      <c r="AN51" s="20" t="s">
        <v>7</v>
      </c>
      <c r="AO51" s="56">
        <v>251.15</v>
      </c>
      <c r="AP51" s="39">
        <f t="shared" si="35"/>
        <v>-21.999999999999972</v>
      </c>
      <c r="AQ51" s="68"/>
      <c r="AR51" s="25"/>
      <c r="AS51" s="25"/>
      <c r="AT51" s="6" t="s">
        <v>1</v>
      </c>
      <c r="AU51" s="126" t="s">
        <v>84</v>
      </c>
      <c r="AV51" s="127"/>
      <c r="AW51" s="25"/>
      <c r="AX51" s="77" t="s">
        <v>40</v>
      </c>
      <c r="AY51" s="25"/>
    </row>
    <row r="52" spans="1:51" x14ac:dyDescent="0.25">
      <c r="A52" s="25"/>
      <c r="B52" s="25"/>
      <c r="C52" s="25"/>
      <c r="D52" s="25"/>
      <c r="E52" s="25"/>
      <c r="F52" s="25"/>
      <c r="G52" s="25"/>
      <c r="H52" s="25"/>
      <c r="I52" s="24"/>
      <c r="J52" s="33" t="s">
        <v>8</v>
      </c>
      <c r="K52" s="35">
        <f t="shared" si="32"/>
        <v>3.8795067965089072E-10</v>
      </c>
      <c r="L52" s="37">
        <f t="shared" si="34"/>
        <v>1.6307327483993406</v>
      </c>
      <c r="M52" s="24"/>
      <c r="N52" s="33" t="s">
        <v>8</v>
      </c>
      <c r="O52" s="36">
        <f t="shared" si="33"/>
        <v>1.6449230769234209</v>
      </c>
      <c r="P52" s="24"/>
      <c r="Q52" s="23"/>
      <c r="R52" s="23"/>
      <c r="S52" s="23"/>
      <c r="T52" s="23"/>
      <c r="U52" s="23"/>
      <c r="V52" s="23"/>
      <c r="W52" s="23"/>
      <c r="X52" s="23"/>
      <c r="Y52" s="23"/>
      <c r="Z52" s="24"/>
      <c r="AA52" s="24"/>
      <c r="AB52" s="24"/>
      <c r="AC52" s="24"/>
      <c r="AD52" s="24"/>
      <c r="AE52" s="24"/>
      <c r="AF52" s="24"/>
      <c r="AG52" s="24"/>
      <c r="AH52" s="24"/>
      <c r="AI52" s="24"/>
      <c r="AJ52" s="24"/>
      <c r="AK52" s="24"/>
      <c r="AL52" s="24"/>
      <c r="AM52" s="68"/>
      <c r="AN52" s="31" t="s">
        <v>9</v>
      </c>
      <c r="AO52" s="56">
        <v>243.15</v>
      </c>
      <c r="AP52" s="39">
        <f t="shared" si="35"/>
        <v>-29.999999999999972</v>
      </c>
      <c r="AQ52" s="68"/>
      <c r="AR52" s="25"/>
      <c r="AS52" s="25"/>
      <c r="AT52" s="25"/>
      <c r="AU52" s="25"/>
      <c r="AV52" s="25"/>
      <c r="AW52" s="25"/>
      <c r="AX52" s="25"/>
      <c r="AY52" s="25"/>
    </row>
    <row r="53" spans="1:51" x14ac:dyDescent="0.25">
      <c r="A53" s="25"/>
      <c r="B53" s="25"/>
      <c r="C53" s="25"/>
      <c r="D53" s="25"/>
      <c r="E53" s="25"/>
      <c r="F53" s="25"/>
      <c r="G53" s="25"/>
      <c r="H53" s="25"/>
      <c r="I53" s="24"/>
      <c r="J53" s="24"/>
      <c r="K53" s="24"/>
      <c r="L53" s="24"/>
      <c r="M53" s="24"/>
      <c r="N53" s="24"/>
      <c r="O53" s="24"/>
      <c r="P53" s="24"/>
      <c r="Q53" s="23"/>
      <c r="R53" s="23"/>
      <c r="S53" s="23"/>
      <c r="T53" s="23"/>
      <c r="U53" s="23"/>
      <c r="V53" s="23"/>
      <c r="W53" s="23"/>
      <c r="X53" s="23"/>
      <c r="Y53" s="23"/>
      <c r="Z53" s="24"/>
      <c r="AA53" s="24"/>
      <c r="AB53" s="24"/>
      <c r="AC53" s="24"/>
      <c r="AD53" s="24"/>
      <c r="AE53" s="24"/>
      <c r="AF53" s="24"/>
      <c r="AG53" s="24"/>
      <c r="AH53" s="24"/>
      <c r="AI53" s="24"/>
      <c r="AJ53" s="24"/>
      <c r="AK53" s="24"/>
      <c r="AL53" s="24"/>
      <c r="AM53" s="68"/>
      <c r="AN53" s="33" t="s">
        <v>8</v>
      </c>
      <c r="AO53" s="56">
        <v>237.15</v>
      </c>
      <c r="AP53" s="39">
        <f t="shared" si="35"/>
        <v>-35.999999999999972</v>
      </c>
      <c r="AQ53" s="68"/>
      <c r="AR53" s="25"/>
      <c r="AS53" s="25"/>
      <c r="AT53" s="25"/>
      <c r="AU53" s="25"/>
      <c r="AV53" s="25"/>
      <c r="AW53" s="25"/>
      <c r="AX53" s="25"/>
      <c r="AY53" s="25"/>
    </row>
    <row r="54" spans="1:51" x14ac:dyDescent="0.25">
      <c r="A54" s="24"/>
      <c r="B54" s="24"/>
      <c r="C54" s="24"/>
      <c r="D54" s="24"/>
      <c r="E54" s="24"/>
      <c r="F54" s="24"/>
      <c r="G54" s="24"/>
      <c r="H54" s="24"/>
      <c r="I54" s="24"/>
      <c r="J54" s="24"/>
      <c r="K54" s="24"/>
      <c r="L54" s="24"/>
      <c r="M54" s="24"/>
      <c r="N54" s="24"/>
      <c r="O54" s="24"/>
      <c r="P54" s="24"/>
      <c r="Q54" s="24"/>
      <c r="R54" s="24"/>
      <c r="S54" s="24"/>
      <c r="T54" s="24"/>
      <c r="U54" s="24"/>
      <c r="V54" s="24"/>
      <c r="W54" s="24"/>
      <c r="X54" s="24"/>
      <c r="Y54" s="24"/>
      <c r="Z54" s="24"/>
      <c r="AA54" s="24"/>
      <c r="AB54" s="24"/>
      <c r="AC54" s="24"/>
      <c r="AD54" s="24"/>
      <c r="AE54" s="24"/>
      <c r="AF54" s="24"/>
      <c r="AG54" s="24"/>
      <c r="AH54" s="24"/>
      <c r="AI54" s="24"/>
      <c r="AJ54" s="24"/>
      <c r="AK54" s="24"/>
      <c r="AL54" s="24"/>
      <c r="AM54" s="68"/>
      <c r="AN54" s="68"/>
      <c r="AO54" s="68"/>
      <c r="AP54" s="68"/>
      <c r="AQ54" s="68"/>
      <c r="AR54" s="25"/>
      <c r="AS54" s="132" t="s">
        <v>26</v>
      </c>
      <c r="AT54" s="134"/>
      <c r="AU54" s="55">
        <v>0</v>
      </c>
      <c r="AV54" s="59">
        <v>0</v>
      </c>
      <c r="AW54" s="70">
        <v>-7.0000000000000001E-3</v>
      </c>
      <c r="AX54" s="72">
        <v>-0.03</v>
      </c>
      <c r="AY54" s="25"/>
    </row>
    <row r="55" spans="1:51" ht="15.75" thickBot="1" x14ac:dyDescent="0.3">
      <c r="A55" s="24"/>
      <c r="B55" s="24"/>
      <c r="C55" s="24"/>
      <c r="D55" s="24"/>
      <c r="E55" s="24"/>
      <c r="F55" s="24"/>
      <c r="G55" s="24"/>
      <c r="H55" s="24"/>
      <c r="I55" s="24"/>
      <c r="J55" s="24"/>
      <c r="K55" s="24"/>
      <c r="L55" s="24"/>
      <c r="M55" s="24"/>
      <c r="N55" s="24"/>
      <c r="O55" s="24"/>
      <c r="P55" s="24"/>
      <c r="Q55" s="24"/>
      <c r="R55" s="24"/>
      <c r="S55" s="24"/>
      <c r="T55" s="24"/>
      <c r="U55" s="24"/>
      <c r="V55" s="24"/>
      <c r="W55" s="24"/>
      <c r="X55" s="24"/>
      <c r="Y55" s="24"/>
      <c r="Z55" s="24"/>
      <c r="AA55" s="24"/>
      <c r="AB55" s="24"/>
      <c r="AC55" s="24"/>
      <c r="AD55" s="24"/>
      <c r="AE55" s="24"/>
      <c r="AF55" s="24"/>
      <c r="AG55" s="24"/>
      <c r="AH55" s="24"/>
      <c r="AI55" s="24"/>
      <c r="AJ55" s="24"/>
      <c r="AK55" s="24"/>
      <c r="AL55" s="24"/>
      <c r="AM55" s="68"/>
      <c r="AN55" s="68"/>
      <c r="AO55" s="132" t="s">
        <v>40</v>
      </c>
      <c r="AP55" s="134"/>
      <c r="AQ55" s="68"/>
      <c r="AR55" s="25"/>
      <c r="AS55" s="143" t="s">
        <v>9</v>
      </c>
      <c r="AT55" s="144"/>
      <c r="AU55" s="55">
        <v>0</v>
      </c>
      <c r="AV55" s="59">
        <v>0</v>
      </c>
      <c r="AW55" s="70">
        <v>-7.0000000000000001E-3</v>
      </c>
      <c r="AX55" s="72">
        <v>-3.5000000000000003E-2</v>
      </c>
      <c r="AY55" s="25"/>
    </row>
    <row r="56" spans="1:51" ht="15.75" thickBot="1" x14ac:dyDescent="0.3">
      <c r="A56" s="24"/>
      <c r="B56" s="129" t="s">
        <v>52</v>
      </c>
      <c r="C56" s="130"/>
      <c r="D56" s="24"/>
      <c r="E56" s="24"/>
      <c r="F56" s="24"/>
      <c r="G56" s="24"/>
      <c r="H56" s="24"/>
      <c r="I56" s="24"/>
      <c r="J56" s="24"/>
      <c r="K56" s="24"/>
      <c r="L56" s="24"/>
      <c r="M56" s="24"/>
      <c r="N56" s="24"/>
      <c r="O56" s="24"/>
      <c r="P56" s="24"/>
      <c r="Q56" s="24"/>
      <c r="R56" s="24"/>
      <c r="S56" s="24"/>
      <c r="T56" s="24"/>
      <c r="U56" s="24"/>
      <c r="V56" s="24"/>
      <c r="W56" s="24"/>
      <c r="X56" s="24"/>
      <c r="Y56" s="24"/>
      <c r="Z56" s="24"/>
      <c r="AA56" s="24"/>
      <c r="AB56" s="24"/>
      <c r="AC56" s="24"/>
      <c r="AD56" s="24"/>
      <c r="AE56" s="24"/>
      <c r="AF56" s="24"/>
      <c r="AG56" s="24"/>
      <c r="AH56" s="24"/>
      <c r="AI56" s="24"/>
      <c r="AJ56" s="24"/>
      <c r="AK56" s="24"/>
      <c r="AL56" s="24"/>
      <c r="AM56" s="68"/>
      <c r="AN56" s="68"/>
      <c r="AO56" s="68"/>
      <c r="AP56" s="68"/>
      <c r="AQ56" s="68"/>
      <c r="AR56" s="25"/>
      <c r="AS56" s="136" t="s">
        <v>8</v>
      </c>
      <c r="AT56" s="137"/>
      <c r="AU56" s="55">
        <v>0</v>
      </c>
      <c r="AV56" s="59">
        <v>0</v>
      </c>
      <c r="AW56" s="70">
        <v>-7.0000000000000001E-3</v>
      </c>
      <c r="AX56" s="72">
        <v>-4.4999999999999998E-2</v>
      </c>
      <c r="AY56" s="25"/>
    </row>
    <row r="57" spans="1:51" ht="15.75" thickBot="1" x14ac:dyDescent="0.3">
      <c r="A57" s="24"/>
      <c r="B57" s="24"/>
      <c r="C57" s="24"/>
      <c r="D57" s="24"/>
      <c r="E57" s="24"/>
      <c r="F57" s="6" t="s">
        <v>1</v>
      </c>
      <c r="G57" s="129" t="s">
        <v>54</v>
      </c>
      <c r="H57" s="138"/>
      <c r="I57" s="130"/>
      <c r="J57" s="24"/>
      <c r="K57" s="24"/>
      <c r="L57" s="24"/>
      <c r="M57" s="6" t="s">
        <v>1</v>
      </c>
      <c r="N57" s="129" t="s">
        <v>55</v>
      </c>
      <c r="O57" s="138"/>
      <c r="P57" s="130"/>
      <c r="Q57" s="24"/>
      <c r="R57" s="10" t="s">
        <v>56</v>
      </c>
      <c r="S57" s="56">
        <v>-7.5</v>
      </c>
      <c r="T57" s="11" t="s">
        <v>45</v>
      </c>
      <c r="U57" s="65">
        <v>0.5</v>
      </c>
      <c r="V57" s="24"/>
      <c r="W57" s="24"/>
      <c r="X57" s="24"/>
      <c r="Y57" s="24"/>
      <c r="Z57" s="24"/>
      <c r="AA57" s="24"/>
      <c r="AB57" s="24"/>
      <c r="AC57" s="24"/>
      <c r="AD57" s="24"/>
      <c r="AE57" s="24"/>
      <c r="AF57" s="24"/>
      <c r="AG57" s="24"/>
      <c r="AH57" s="24"/>
      <c r="AI57" s="24"/>
      <c r="AJ57" s="24"/>
      <c r="AK57" s="24"/>
      <c r="AL57" s="24"/>
      <c r="AM57" s="68"/>
      <c r="AN57" s="68"/>
      <c r="AO57" s="68"/>
      <c r="AP57" s="68"/>
      <c r="AQ57" s="68"/>
      <c r="AR57" s="25"/>
      <c r="AS57" s="25"/>
      <c r="AT57" s="25"/>
      <c r="AU57" s="25"/>
      <c r="AV57" s="25"/>
      <c r="AW57" s="25"/>
      <c r="AX57" s="25"/>
      <c r="AY57" s="25"/>
    </row>
    <row r="58" spans="1:51" x14ac:dyDescent="0.25">
      <c r="A58" s="24"/>
      <c r="B58" s="24"/>
      <c r="C58" s="24"/>
      <c r="D58" s="24"/>
      <c r="E58" s="24"/>
      <c r="F58" s="24"/>
      <c r="G58" s="24"/>
      <c r="H58" s="24"/>
      <c r="I58" s="24"/>
      <c r="J58" s="24"/>
      <c r="K58" s="24"/>
      <c r="L58" s="24"/>
      <c r="M58" s="24"/>
      <c r="N58" s="24"/>
      <c r="O58" s="24"/>
      <c r="P58" s="24"/>
      <c r="Q58" s="24"/>
      <c r="R58" s="24"/>
      <c r="S58" s="24"/>
      <c r="T58" s="24"/>
      <c r="U58" s="24"/>
      <c r="V58" s="24"/>
      <c r="W58" s="24"/>
      <c r="X58" s="24"/>
      <c r="Y58" s="24"/>
      <c r="Z58" s="24"/>
      <c r="AA58" s="24"/>
      <c r="AB58" s="24"/>
      <c r="AC58" s="24"/>
      <c r="AD58" s="24"/>
      <c r="AE58" s="24"/>
      <c r="AF58" s="24"/>
      <c r="AG58" s="24"/>
      <c r="AH58" s="24"/>
      <c r="AI58" s="24"/>
      <c r="AJ58" s="24"/>
      <c r="AK58" s="24"/>
      <c r="AL58" s="24"/>
      <c r="AM58" s="68"/>
      <c r="AN58" s="68"/>
      <c r="AO58" s="68"/>
      <c r="AP58" s="68"/>
      <c r="AQ58" s="68"/>
      <c r="AR58" s="25"/>
      <c r="AS58" s="25"/>
      <c r="AT58" s="25"/>
      <c r="AU58" s="25"/>
      <c r="AV58" s="25"/>
      <c r="AW58" s="25"/>
      <c r="AX58" s="25"/>
      <c r="AY58" s="25"/>
    </row>
    <row r="59" spans="1:51" x14ac:dyDescent="0.25">
      <c r="A59" s="24"/>
      <c r="B59" s="24"/>
      <c r="C59" s="24"/>
      <c r="D59" s="24"/>
      <c r="E59" s="24"/>
      <c r="F59" s="24"/>
      <c r="G59" s="24"/>
      <c r="H59" s="24"/>
      <c r="I59" s="24"/>
      <c r="J59" s="24"/>
      <c r="K59" s="24"/>
      <c r="L59" s="24"/>
      <c r="M59" s="24"/>
      <c r="N59" s="24"/>
      <c r="O59" s="24"/>
      <c r="P59" s="24"/>
      <c r="Q59" s="24"/>
      <c r="R59" s="24"/>
      <c r="S59" s="24"/>
      <c r="T59" s="24"/>
      <c r="U59" s="24"/>
      <c r="V59" s="24"/>
      <c r="W59" s="24"/>
      <c r="X59" s="24"/>
      <c r="Y59" s="24"/>
      <c r="Z59" s="24"/>
      <c r="AA59" s="24"/>
      <c r="AB59" s="24"/>
      <c r="AC59" s="24"/>
      <c r="AD59" s="24"/>
      <c r="AE59" s="24"/>
      <c r="AF59" s="24"/>
      <c r="AG59" s="24"/>
      <c r="AH59" s="24"/>
      <c r="AI59" s="24"/>
      <c r="AJ59" s="24"/>
      <c r="AK59" s="24"/>
      <c r="AL59" s="24"/>
      <c r="AM59" s="69"/>
      <c r="AN59" s="69"/>
      <c r="AO59" s="69"/>
      <c r="AP59" s="69"/>
      <c r="AQ59" s="69"/>
      <c r="AR59" s="69"/>
      <c r="AS59" s="69"/>
      <c r="AT59" s="69"/>
      <c r="AU59" s="69"/>
      <c r="AV59" s="69"/>
      <c r="AW59" s="69"/>
      <c r="AX59" s="69"/>
      <c r="AY59" s="69"/>
    </row>
    <row r="60" spans="1:51" ht="15.75" thickBot="1" x14ac:dyDescent="0.3">
      <c r="A60" s="24"/>
      <c r="B60" s="7" t="s">
        <v>10</v>
      </c>
      <c r="C60" s="20" t="s">
        <v>57</v>
      </c>
      <c r="D60" s="24"/>
      <c r="E60" s="20">
        <f>S57</f>
        <v>-7.5</v>
      </c>
      <c r="F60" s="20">
        <f t="shared" ref="F60:AJ60" si="38">E60+$U$57</f>
        <v>-7</v>
      </c>
      <c r="G60" s="20">
        <f t="shared" si="38"/>
        <v>-6.5</v>
      </c>
      <c r="H60" s="20">
        <f t="shared" si="38"/>
        <v>-6</v>
      </c>
      <c r="I60" s="20">
        <f t="shared" si="38"/>
        <v>-5.5</v>
      </c>
      <c r="J60" s="20">
        <f t="shared" si="38"/>
        <v>-5</v>
      </c>
      <c r="K60" s="20">
        <f t="shared" si="38"/>
        <v>-4.5</v>
      </c>
      <c r="L60" s="20">
        <f t="shared" si="38"/>
        <v>-4</v>
      </c>
      <c r="M60" s="20">
        <f t="shared" si="38"/>
        <v>-3.5</v>
      </c>
      <c r="N60" s="20">
        <f t="shared" si="38"/>
        <v>-3</v>
      </c>
      <c r="O60" s="20">
        <f t="shared" si="38"/>
        <v>-2.5</v>
      </c>
      <c r="P60" s="20">
        <f t="shared" si="38"/>
        <v>-2</v>
      </c>
      <c r="Q60" s="20">
        <f t="shared" si="38"/>
        <v>-1.5</v>
      </c>
      <c r="R60" s="20">
        <f t="shared" si="38"/>
        <v>-1</v>
      </c>
      <c r="S60" s="20">
        <f t="shared" si="38"/>
        <v>-0.5</v>
      </c>
      <c r="T60" s="20">
        <f t="shared" si="38"/>
        <v>0</v>
      </c>
      <c r="U60" s="20">
        <f t="shared" si="38"/>
        <v>0.5</v>
      </c>
      <c r="V60" s="20">
        <f t="shared" si="38"/>
        <v>1</v>
      </c>
      <c r="W60" s="20">
        <f t="shared" si="38"/>
        <v>1.5</v>
      </c>
      <c r="X60" s="20">
        <f t="shared" si="38"/>
        <v>2</v>
      </c>
      <c r="Y60" s="20">
        <f t="shared" si="38"/>
        <v>2.5</v>
      </c>
      <c r="Z60" s="20">
        <f t="shared" si="38"/>
        <v>3</v>
      </c>
      <c r="AA60" s="20">
        <f t="shared" si="38"/>
        <v>3.5</v>
      </c>
      <c r="AB60" s="20">
        <f t="shared" si="38"/>
        <v>4</v>
      </c>
      <c r="AC60" s="20">
        <f t="shared" si="38"/>
        <v>4.5</v>
      </c>
      <c r="AD60" s="20">
        <f t="shared" si="38"/>
        <v>5</v>
      </c>
      <c r="AE60" s="20">
        <f t="shared" si="38"/>
        <v>5.5</v>
      </c>
      <c r="AF60" s="20">
        <f t="shared" si="38"/>
        <v>6</v>
      </c>
      <c r="AG60" s="20">
        <f t="shared" si="38"/>
        <v>6.5</v>
      </c>
      <c r="AH60" s="20">
        <f t="shared" si="38"/>
        <v>7</v>
      </c>
      <c r="AI60" s="20">
        <f t="shared" si="38"/>
        <v>7.5</v>
      </c>
      <c r="AJ60" s="20">
        <f t="shared" si="38"/>
        <v>8</v>
      </c>
      <c r="AK60" s="24"/>
      <c r="AL60" s="24"/>
      <c r="AM60" s="69"/>
      <c r="AN60" s="69"/>
      <c r="AO60" s="69"/>
      <c r="AP60" s="69"/>
      <c r="AQ60" s="69"/>
      <c r="AR60" s="69"/>
      <c r="AS60" s="69"/>
      <c r="AT60" s="69"/>
      <c r="AU60" s="69"/>
      <c r="AV60" s="69"/>
      <c r="AW60" s="69"/>
      <c r="AX60" s="69"/>
      <c r="AY60" s="69"/>
    </row>
    <row r="61" spans="1:51" ht="15.75" thickBot="1" x14ac:dyDescent="0.3">
      <c r="A61" s="24"/>
      <c r="B61" s="6" t="s">
        <v>12</v>
      </c>
      <c r="C61" s="35">
        <f>IFERROR(AVERAGE(E61:AJ61),0)</f>
        <v>1.8334686320166756E-10</v>
      </c>
      <c r="D61" s="20" t="s">
        <v>3</v>
      </c>
      <c r="E61" s="62">
        <v>5.4993470762641999E-10</v>
      </c>
      <c r="F61" s="62">
        <v>4.6392596188391001E-10</v>
      </c>
      <c r="G61" s="62">
        <v>3.9094884428421999E-10</v>
      </c>
      <c r="H61" s="62">
        <v>3.3882233171298999E-10</v>
      </c>
      <c r="I61" s="62">
        <v>2.9190847039888002E-10</v>
      </c>
      <c r="J61" s="62">
        <v>2.5463801391013E-10</v>
      </c>
      <c r="K61" s="62">
        <v>2.1319743641633E-10</v>
      </c>
      <c r="L61" s="62">
        <v>1.7801204043106E-10</v>
      </c>
      <c r="M61" s="62">
        <v>1.4647550032516E-10</v>
      </c>
      <c r="N61" s="62">
        <v>1.1519959278242001E-10</v>
      </c>
      <c r="O61" s="62">
        <v>9.1221396999654001E-11</v>
      </c>
      <c r="P61" s="62">
        <v>7.5062178102569996E-11</v>
      </c>
      <c r="Q61" s="62">
        <v>6.0466754582627998E-11</v>
      </c>
      <c r="R61" s="62">
        <v>5.2647777696937997E-11</v>
      </c>
      <c r="S61" s="62">
        <v>4.9520186942662999E-11</v>
      </c>
      <c r="T61" s="62">
        <v>4.8217024128386002E-11</v>
      </c>
      <c r="U61" s="62">
        <v>4.8998921816956999E-11</v>
      </c>
      <c r="V61" s="62">
        <v>5.0823349756947001E-11</v>
      </c>
      <c r="W61" s="62">
        <v>5.4211573074079003E-11</v>
      </c>
      <c r="X61" s="62">
        <v>5.9163591768340998E-11</v>
      </c>
      <c r="Y61" s="62">
        <v>6.6200670965459995E-11</v>
      </c>
      <c r="Z61" s="62">
        <v>7.6886606042868E-11</v>
      </c>
      <c r="AA61" s="62">
        <v>8.783317368222E-11</v>
      </c>
      <c r="AB61" s="62">
        <v>9.9301006447872E-11</v>
      </c>
      <c r="AC61" s="62">
        <v>1.1181136946498E-10</v>
      </c>
      <c r="AD61" s="62">
        <v>1.3214070936775001E-10</v>
      </c>
      <c r="AE61" s="62">
        <v>1.5846459821654001E-10</v>
      </c>
      <c r="AF61" s="62">
        <v>1.9703821751924001E-10</v>
      </c>
      <c r="AG61" s="62">
        <v>2.5463801391013E-10</v>
      </c>
      <c r="AH61" s="62">
        <v>3.3360968045587999E-10</v>
      </c>
      <c r="AI61" s="62">
        <v>3.8312986739852999E-10</v>
      </c>
      <c r="AJ61" s="62">
        <v>4.3265005434120998E-10</v>
      </c>
      <c r="AK61" s="24"/>
      <c r="AL61" s="24"/>
      <c r="AM61" s="69"/>
      <c r="AN61" s="6" t="s">
        <v>1</v>
      </c>
      <c r="AO61" s="126" t="s">
        <v>85</v>
      </c>
      <c r="AP61" s="127"/>
      <c r="AQ61" s="69"/>
      <c r="AR61" s="69"/>
      <c r="AS61" s="69"/>
      <c r="AT61" s="69"/>
      <c r="AU61" s="69"/>
      <c r="AV61" s="69"/>
      <c r="AW61" s="69"/>
      <c r="AX61" s="69"/>
      <c r="AY61" s="69"/>
    </row>
    <row r="62" spans="1:51" x14ac:dyDescent="0.25">
      <c r="A62" s="24"/>
      <c r="B62" s="41">
        <f>IFERROR(C62/C61,0)</f>
        <v>1.6000000000000043</v>
      </c>
      <c r="C62" s="35">
        <f t="shared" ref="C62:C67" si="39">IFERROR(AVERAGE(E62:AJ62),0)</f>
        <v>2.9335498112266889E-10</v>
      </c>
      <c r="D62" s="20" t="s">
        <v>4</v>
      </c>
      <c r="E62" s="62">
        <v>8.7989553220227002E-10</v>
      </c>
      <c r="F62" s="62">
        <v>7.4228153901426001E-10</v>
      </c>
      <c r="G62" s="62">
        <v>6.2551815085474998E-10</v>
      </c>
      <c r="H62" s="62">
        <v>5.4211573074078004E-10</v>
      </c>
      <c r="I62" s="62">
        <v>4.6705355263821E-10</v>
      </c>
      <c r="J62" s="62">
        <v>4.0742082225620999E-10</v>
      </c>
      <c r="K62" s="62">
        <v>3.4111589826613001E-10</v>
      </c>
      <c r="L62" s="62">
        <v>2.8481926468969998E-10</v>
      </c>
      <c r="M62" s="62">
        <v>2.3436080052026E-10</v>
      </c>
      <c r="N62" s="62">
        <v>1.8431934845187E-10</v>
      </c>
      <c r="O62" s="62">
        <v>1.4595423519944999E-10</v>
      </c>
      <c r="P62" s="62">
        <v>1.2009948496410999E-10</v>
      </c>
      <c r="Q62" s="62">
        <v>9.6746807332205002E-11</v>
      </c>
      <c r="R62" s="62">
        <v>8.4236444315101E-11</v>
      </c>
      <c r="S62" s="62">
        <v>7.9232299108260994E-11</v>
      </c>
      <c r="T62" s="62">
        <v>7.7147238605417996E-11</v>
      </c>
      <c r="U62" s="62">
        <v>7.8398274907130999E-11</v>
      </c>
      <c r="V62" s="62">
        <v>8.1317359611115005E-11</v>
      </c>
      <c r="W62" s="62">
        <v>8.6738516918525998E-11</v>
      </c>
      <c r="X62" s="62">
        <v>9.4661746829346002E-11</v>
      </c>
      <c r="Y62" s="62">
        <v>1.0592107354474E-10</v>
      </c>
      <c r="Z62" s="62">
        <v>1.2301856966859E-10</v>
      </c>
      <c r="AA62" s="62">
        <v>1.4053307789154999E-10</v>
      </c>
      <c r="AB62" s="62">
        <v>1.588816103166E-10</v>
      </c>
      <c r="AC62" s="62">
        <v>1.7889819114397E-10</v>
      </c>
      <c r="AD62" s="62">
        <v>2.1142513498840001E-10</v>
      </c>
      <c r="AE62" s="62">
        <v>2.5354335714646001E-10</v>
      </c>
      <c r="AF62" s="62">
        <v>3.1526114803077998E-10</v>
      </c>
      <c r="AG62" s="62">
        <v>4.0742082225620999E-10</v>
      </c>
      <c r="AH62" s="62">
        <v>5.3377548872941001E-10</v>
      </c>
      <c r="AI62" s="62">
        <v>6.1300778783765001E-10</v>
      </c>
      <c r="AJ62" s="62">
        <v>6.9224008694593996E-10</v>
      </c>
      <c r="AK62" s="24"/>
      <c r="AL62" s="24"/>
      <c r="AM62" s="69"/>
      <c r="AN62" s="69"/>
      <c r="AO62" s="69"/>
      <c r="AP62" s="69"/>
      <c r="AQ62" s="69"/>
      <c r="AR62" s="69"/>
      <c r="AS62" s="69"/>
      <c r="AT62" s="69"/>
      <c r="AU62" s="69"/>
      <c r="AV62" s="69"/>
      <c r="AW62" s="69"/>
      <c r="AX62" s="69"/>
      <c r="AY62" s="69"/>
    </row>
    <row r="63" spans="1:51" x14ac:dyDescent="0.25">
      <c r="A63" s="24"/>
      <c r="B63" s="41">
        <f t="shared" ref="B63:B67" si="40">IFERROR(C63/C62,0)</f>
        <v>1.5999999999999959</v>
      </c>
      <c r="C63" s="35">
        <f t="shared" si="39"/>
        <v>4.6936796979626899E-10</v>
      </c>
      <c r="D63" s="20" t="s">
        <v>5</v>
      </c>
      <c r="E63" s="62">
        <v>1.4078328515236001E-9</v>
      </c>
      <c r="F63" s="62">
        <v>1.1876504624227999E-9</v>
      </c>
      <c r="G63" s="62">
        <v>1.0008290413676001E-9</v>
      </c>
      <c r="H63" s="62">
        <v>8.6738516918524998E-10</v>
      </c>
      <c r="I63" s="62">
        <v>7.4728568422113999E-10</v>
      </c>
      <c r="J63" s="62">
        <v>6.5187331560993995E-10</v>
      </c>
      <c r="K63" s="62">
        <v>5.4578543722581002E-10</v>
      </c>
      <c r="L63" s="62">
        <v>4.5571082350352002E-10</v>
      </c>
      <c r="M63" s="62">
        <v>3.7497728083241999E-10</v>
      </c>
      <c r="N63" s="62">
        <v>2.9491095752298998E-10</v>
      </c>
      <c r="O63" s="62">
        <v>2.3352677631911999E-10</v>
      </c>
      <c r="P63" s="62">
        <v>1.9215917594257999E-10</v>
      </c>
      <c r="Q63" s="62">
        <v>1.5479489173153E-10</v>
      </c>
      <c r="R63" s="62">
        <v>1.3477831090416E-10</v>
      </c>
      <c r="S63" s="62">
        <v>1.2677167857322E-10</v>
      </c>
      <c r="T63" s="62">
        <v>1.2343558176867001E-10</v>
      </c>
      <c r="U63" s="62">
        <v>1.2543723985141E-10</v>
      </c>
      <c r="V63" s="62">
        <v>1.3010777537778E-10</v>
      </c>
      <c r="W63" s="62">
        <v>1.3878162706964E-10</v>
      </c>
      <c r="X63" s="62">
        <v>1.5145879492695E-10</v>
      </c>
      <c r="Y63" s="62">
        <v>1.6947371767158001E-10</v>
      </c>
      <c r="Z63" s="62">
        <v>1.9682971146974E-10</v>
      </c>
      <c r="AA63" s="62">
        <v>2.2485292462648001E-10</v>
      </c>
      <c r="AB63" s="62">
        <v>2.5421057650655999E-10</v>
      </c>
      <c r="AC63" s="62">
        <v>2.8623710583035002E-10</v>
      </c>
      <c r="AD63" s="62">
        <v>3.3828021598144E-10</v>
      </c>
      <c r="AE63" s="62">
        <v>4.0566937143434001E-10</v>
      </c>
      <c r="AF63" s="62">
        <v>5.0441783684925002E-10</v>
      </c>
      <c r="AG63" s="62">
        <v>6.5187331560993995E-10</v>
      </c>
      <c r="AH63" s="62">
        <v>8.5404078196706004E-10</v>
      </c>
      <c r="AI63" s="62">
        <v>9.8081246054023998E-10</v>
      </c>
      <c r="AJ63" s="62">
        <v>1.1075841391135E-9</v>
      </c>
      <c r="AK63" s="24"/>
      <c r="AL63" s="24"/>
      <c r="AM63" s="69"/>
      <c r="AN63" s="69"/>
      <c r="AO63" s="69"/>
      <c r="AP63" s="69"/>
      <c r="AQ63" s="69"/>
      <c r="AR63" s="69"/>
      <c r="AS63" s="69"/>
      <c r="AT63" s="69"/>
      <c r="AU63" s="69"/>
      <c r="AV63" s="69"/>
      <c r="AW63" s="69"/>
      <c r="AX63" s="69"/>
      <c r="AY63" s="69"/>
    </row>
    <row r="64" spans="1:51" x14ac:dyDescent="0.25">
      <c r="A64" s="24"/>
      <c r="B64" s="41">
        <f t="shared" si="40"/>
        <v>1.6000000000000056</v>
      </c>
      <c r="C64" s="35">
        <f t="shared" si="39"/>
        <v>7.5098875167403305E-10</v>
      </c>
      <c r="D64" s="20" t="s">
        <v>6</v>
      </c>
      <c r="E64" s="63">
        <v>2.2525325624377998E-9</v>
      </c>
      <c r="F64" s="62">
        <v>1.9002407398764999E-9</v>
      </c>
      <c r="G64" s="62">
        <v>1.6013264661882E-9</v>
      </c>
      <c r="H64" s="62">
        <v>1.3878162706964001E-9</v>
      </c>
      <c r="I64" s="62">
        <v>1.1956570947538E-9</v>
      </c>
      <c r="J64" s="62">
        <v>1.0429973049759E-9</v>
      </c>
      <c r="K64" s="62">
        <v>8.7325669956130003E-10</v>
      </c>
      <c r="L64" s="62">
        <v>7.2913731760562995E-10</v>
      </c>
      <c r="M64" s="62">
        <v>5.9996364933186998E-10</v>
      </c>
      <c r="N64" s="62">
        <v>4.7185753203677998E-10</v>
      </c>
      <c r="O64" s="62">
        <v>3.7364284211059E-10</v>
      </c>
      <c r="P64" s="62">
        <v>3.0745468150812998E-10</v>
      </c>
      <c r="Q64" s="62">
        <v>2.4767182677045002E-10</v>
      </c>
      <c r="R64" s="62">
        <v>2.1564529744666E-10</v>
      </c>
      <c r="S64" s="62">
        <v>2.0283468571715E-10</v>
      </c>
      <c r="T64" s="62">
        <v>1.9749693082987E-10</v>
      </c>
      <c r="U64" s="62">
        <v>2.0069958376226E-10</v>
      </c>
      <c r="V64" s="62">
        <v>2.0817244060445001E-10</v>
      </c>
      <c r="W64" s="62">
        <v>2.2205060331142E-10</v>
      </c>
      <c r="X64" s="62">
        <v>2.4233407188312E-10</v>
      </c>
      <c r="Y64" s="62">
        <v>2.7115794827452998E-10</v>
      </c>
      <c r="Z64" s="62">
        <v>3.1492753835158002E-10</v>
      </c>
      <c r="AA64" s="62">
        <v>3.5976467940236999E-10</v>
      </c>
      <c r="AB64" s="62">
        <v>4.0673692241050001E-10</v>
      </c>
      <c r="AC64" s="62">
        <v>4.5797936932856001E-10</v>
      </c>
      <c r="AD64" s="62">
        <v>5.4124834557030002E-10</v>
      </c>
      <c r="AE64" s="62">
        <v>6.4907099429493999E-10</v>
      </c>
      <c r="AF64" s="62">
        <v>8.0706853895880005E-10</v>
      </c>
      <c r="AG64" s="62">
        <v>1.0429973049759E-9</v>
      </c>
      <c r="AH64" s="62">
        <v>1.3664652511473E-9</v>
      </c>
      <c r="AI64" s="62">
        <v>1.5692999368643999E-9</v>
      </c>
      <c r="AJ64" s="62">
        <v>1.7721346225815999E-9</v>
      </c>
      <c r="AK64" s="24"/>
      <c r="AL64" s="24"/>
      <c r="AM64" s="69"/>
      <c r="AN64" s="69"/>
      <c r="AO64" s="146" t="s">
        <v>10</v>
      </c>
      <c r="AP64" s="146"/>
      <c r="AQ64" s="146"/>
      <c r="AR64" s="146"/>
      <c r="AS64" s="145" t="s">
        <v>11</v>
      </c>
      <c r="AT64" s="145"/>
      <c r="AU64" s="145"/>
      <c r="AV64" s="145"/>
      <c r="AW64" s="69"/>
      <c r="AX64" s="69"/>
      <c r="AY64" s="69"/>
    </row>
    <row r="65" spans="1:51" x14ac:dyDescent="0.25">
      <c r="A65" s="24"/>
      <c r="B65" s="41">
        <f t="shared" si="40"/>
        <v>1.5999999999999981</v>
      </c>
      <c r="C65" s="35">
        <f t="shared" si="39"/>
        <v>1.2015820026784515E-9</v>
      </c>
      <c r="D65" s="20" t="s">
        <v>7</v>
      </c>
      <c r="E65" s="63">
        <v>3.6040520999005001E-9</v>
      </c>
      <c r="F65" s="62">
        <v>3.0403851838024001E-9</v>
      </c>
      <c r="G65" s="62">
        <v>2.5621223459011002E-9</v>
      </c>
      <c r="H65" s="62">
        <v>2.2205060331141999E-9</v>
      </c>
      <c r="I65" s="62">
        <v>1.9130513516060999E-9</v>
      </c>
      <c r="J65" s="62">
        <v>1.6687956879614E-9</v>
      </c>
      <c r="K65" s="62">
        <v>1.3972107192980999E-9</v>
      </c>
      <c r="L65" s="62">
        <v>1.1666197081689999E-9</v>
      </c>
      <c r="M65" s="62">
        <v>9.5994183893099006E-10</v>
      </c>
      <c r="N65" s="62">
        <v>7.5497205125885005E-10</v>
      </c>
      <c r="O65" s="62">
        <v>5.9782854737694001E-10</v>
      </c>
      <c r="P65" s="62">
        <v>4.9192749041301E-10</v>
      </c>
      <c r="Q65" s="62">
        <v>3.9627492283271999E-10</v>
      </c>
      <c r="R65" s="62">
        <v>3.4503247591465999E-10</v>
      </c>
      <c r="S65" s="62">
        <v>3.2453549714744001E-10</v>
      </c>
      <c r="T65" s="62">
        <v>3.1599508932779001E-10</v>
      </c>
      <c r="U65" s="62">
        <v>3.2111933401962002E-10</v>
      </c>
      <c r="V65" s="62">
        <v>3.3307590496711999E-10</v>
      </c>
      <c r="W65" s="62">
        <v>3.5528096529827E-10</v>
      </c>
      <c r="X65" s="62">
        <v>3.8773451501299001E-10</v>
      </c>
      <c r="Y65" s="62">
        <v>4.3385271723924999E-10</v>
      </c>
      <c r="Z65" s="62">
        <v>5.0388406136252995E-10</v>
      </c>
      <c r="AA65" s="62">
        <v>5.7562348704379004E-10</v>
      </c>
      <c r="AB65" s="62">
        <v>6.507790758568E-10</v>
      </c>
      <c r="AC65" s="62">
        <v>7.3276699092569997E-10</v>
      </c>
      <c r="AD65" s="62">
        <v>8.6599735291247997E-10</v>
      </c>
      <c r="AE65" s="62">
        <v>1.0385135908719001E-9</v>
      </c>
      <c r="AF65" s="62">
        <v>1.2913096623341001E-9</v>
      </c>
      <c r="AG65" s="62">
        <v>1.6687956879614E-9</v>
      </c>
      <c r="AH65" s="62">
        <v>2.1863444018357002E-9</v>
      </c>
      <c r="AI65" s="62">
        <v>2.5108798989829999E-9</v>
      </c>
      <c r="AJ65" s="62">
        <v>2.8354153961305999E-9</v>
      </c>
      <c r="AK65" s="24"/>
      <c r="AL65" s="24"/>
      <c r="AM65" s="69"/>
      <c r="AN65" s="20" t="s">
        <v>3</v>
      </c>
      <c r="AO65" s="74">
        <v>-0.36</v>
      </c>
      <c r="AP65" s="75">
        <v>-0.44</v>
      </c>
      <c r="AQ65" s="76">
        <v>-0.23</v>
      </c>
      <c r="AR65" s="73">
        <v>-0.28000000000000003</v>
      </c>
      <c r="AS65" s="55">
        <v>-0.34</v>
      </c>
      <c r="AT65" s="59">
        <v>-0.42</v>
      </c>
      <c r="AU65" s="70">
        <v>-0.22500000000000001</v>
      </c>
      <c r="AV65" s="72">
        <v>-0.27500000000000002</v>
      </c>
      <c r="AW65" s="69"/>
      <c r="AX65" s="69"/>
      <c r="AY65" s="69"/>
    </row>
    <row r="66" spans="1:51" x14ac:dyDescent="0.25">
      <c r="A66" s="24"/>
      <c r="B66" s="41">
        <f t="shared" si="40"/>
        <v>0.15258789062499964</v>
      </c>
      <c r="C66" s="35">
        <f t="shared" si="39"/>
        <v>1.8334686320166756E-10</v>
      </c>
      <c r="D66" s="31" t="s">
        <v>9</v>
      </c>
      <c r="E66" s="62">
        <v>5.4993470762641999E-10</v>
      </c>
      <c r="F66" s="62">
        <v>4.6392596188391001E-10</v>
      </c>
      <c r="G66" s="62">
        <v>3.9094884428421999E-10</v>
      </c>
      <c r="H66" s="62">
        <v>3.3882233171298999E-10</v>
      </c>
      <c r="I66" s="62">
        <v>2.9190847039888002E-10</v>
      </c>
      <c r="J66" s="62">
        <v>2.5463801391013E-10</v>
      </c>
      <c r="K66" s="62">
        <v>2.1319743641633E-10</v>
      </c>
      <c r="L66" s="62">
        <v>1.7801204043106E-10</v>
      </c>
      <c r="M66" s="62">
        <v>1.4647550032516E-10</v>
      </c>
      <c r="N66" s="62">
        <v>1.1519959278242001E-10</v>
      </c>
      <c r="O66" s="62">
        <v>9.1221396999654001E-11</v>
      </c>
      <c r="P66" s="62">
        <v>7.5062178102569996E-11</v>
      </c>
      <c r="Q66" s="62">
        <v>6.0466754582627998E-11</v>
      </c>
      <c r="R66" s="62">
        <v>5.2647777696937997E-11</v>
      </c>
      <c r="S66" s="62">
        <v>4.9520186942662999E-11</v>
      </c>
      <c r="T66" s="62">
        <v>4.8217024128386002E-11</v>
      </c>
      <c r="U66" s="62">
        <v>4.8998921816956999E-11</v>
      </c>
      <c r="V66" s="62">
        <v>5.0823349756947001E-11</v>
      </c>
      <c r="W66" s="62">
        <v>5.4211573074079003E-11</v>
      </c>
      <c r="X66" s="62">
        <v>5.9163591768340998E-11</v>
      </c>
      <c r="Y66" s="62">
        <v>6.6200670965459995E-11</v>
      </c>
      <c r="Z66" s="62">
        <v>7.6886606042868E-11</v>
      </c>
      <c r="AA66" s="62">
        <v>8.783317368222E-11</v>
      </c>
      <c r="AB66" s="62">
        <v>9.9301006447872E-11</v>
      </c>
      <c r="AC66" s="62">
        <v>1.1181136946498E-10</v>
      </c>
      <c r="AD66" s="62">
        <v>1.3214070936775001E-10</v>
      </c>
      <c r="AE66" s="62">
        <v>1.5846459821654001E-10</v>
      </c>
      <c r="AF66" s="62">
        <v>1.9703821751924001E-10</v>
      </c>
      <c r="AG66" s="62">
        <v>2.5463801391013E-10</v>
      </c>
      <c r="AH66" s="62">
        <v>3.3360968045587999E-10</v>
      </c>
      <c r="AI66" s="62">
        <v>3.8312986739852999E-10</v>
      </c>
      <c r="AJ66" s="62">
        <v>4.3265005434120998E-10</v>
      </c>
      <c r="AK66" s="24"/>
      <c r="AL66" s="24"/>
      <c r="AM66" s="69"/>
      <c r="AN66" s="20" t="s">
        <v>4</v>
      </c>
      <c r="AO66" s="74">
        <v>-0.38</v>
      </c>
      <c r="AP66" s="75">
        <v>-0.46</v>
      </c>
      <c r="AQ66" s="76">
        <v>-0.23499999999999999</v>
      </c>
      <c r="AR66" s="73">
        <v>-0.28499999999999998</v>
      </c>
      <c r="AS66" s="55">
        <v>-0.36</v>
      </c>
      <c r="AT66" s="59">
        <v>-0.44</v>
      </c>
      <c r="AU66" s="70">
        <v>-0.23</v>
      </c>
      <c r="AV66" s="72">
        <v>-0.28000000000000003</v>
      </c>
      <c r="AW66" s="69"/>
      <c r="AX66" s="69"/>
      <c r="AY66" s="69"/>
    </row>
    <row r="67" spans="1:51" x14ac:dyDescent="0.25">
      <c r="A67" s="24"/>
      <c r="B67" s="41">
        <f t="shared" si="40"/>
        <v>1.6000000000000043</v>
      </c>
      <c r="C67" s="35">
        <f t="shared" si="39"/>
        <v>2.9335498112266889E-10</v>
      </c>
      <c r="D67" s="33" t="s">
        <v>8</v>
      </c>
      <c r="E67" s="62">
        <v>8.7989553220227002E-10</v>
      </c>
      <c r="F67" s="62">
        <v>7.4228153901426001E-10</v>
      </c>
      <c r="G67" s="62">
        <v>6.2551815085474998E-10</v>
      </c>
      <c r="H67" s="62">
        <v>5.4211573074078004E-10</v>
      </c>
      <c r="I67" s="62">
        <v>4.6705355263821E-10</v>
      </c>
      <c r="J67" s="62">
        <v>4.0742082225620999E-10</v>
      </c>
      <c r="K67" s="62">
        <v>3.4111589826613001E-10</v>
      </c>
      <c r="L67" s="62">
        <v>2.8481926468969998E-10</v>
      </c>
      <c r="M67" s="62">
        <v>2.3436080052026E-10</v>
      </c>
      <c r="N67" s="62">
        <v>1.8431934845187E-10</v>
      </c>
      <c r="O67" s="62">
        <v>1.4595423519944999E-10</v>
      </c>
      <c r="P67" s="62">
        <v>1.2009948496410999E-10</v>
      </c>
      <c r="Q67" s="62">
        <v>9.6746807332205002E-11</v>
      </c>
      <c r="R67" s="62">
        <v>8.4236444315101E-11</v>
      </c>
      <c r="S67" s="62">
        <v>7.9232299108260994E-11</v>
      </c>
      <c r="T67" s="62">
        <v>7.7147238605417996E-11</v>
      </c>
      <c r="U67" s="62">
        <v>7.8398274907130999E-11</v>
      </c>
      <c r="V67" s="62">
        <v>8.1317359611115005E-11</v>
      </c>
      <c r="W67" s="62">
        <v>8.6738516918525998E-11</v>
      </c>
      <c r="X67" s="62">
        <v>9.4661746829346002E-11</v>
      </c>
      <c r="Y67" s="62">
        <v>1.0592107354474E-10</v>
      </c>
      <c r="Z67" s="62">
        <v>1.2301856966859E-10</v>
      </c>
      <c r="AA67" s="62">
        <v>1.4053307789154999E-10</v>
      </c>
      <c r="AB67" s="62">
        <v>1.588816103166E-10</v>
      </c>
      <c r="AC67" s="62">
        <v>1.7889819114397E-10</v>
      </c>
      <c r="AD67" s="62">
        <v>2.1142513498840001E-10</v>
      </c>
      <c r="AE67" s="62">
        <v>2.5354335714646001E-10</v>
      </c>
      <c r="AF67" s="62">
        <v>3.1526114803077998E-10</v>
      </c>
      <c r="AG67" s="62">
        <v>4.0742082225620999E-10</v>
      </c>
      <c r="AH67" s="62">
        <v>5.3377548872941001E-10</v>
      </c>
      <c r="AI67" s="62">
        <v>6.1300778783765001E-10</v>
      </c>
      <c r="AJ67" s="62">
        <v>6.9224008694593996E-10</v>
      </c>
      <c r="AK67" s="24"/>
      <c r="AL67" s="24"/>
      <c r="AM67" s="69"/>
      <c r="AN67" s="20" t="s">
        <v>5</v>
      </c>
      <c r="AO67" s="74">
        <v>-0.4</v>
      </c>
      <c r="AP67" s="75">
        <v>-0.48</v>
      </c>
      <c r="AQ67" s="76">
        <v>-0.24</v>
      </c>
      <c r="AR67" s="73">
        <v>-0.28999999999999998</v>
      </c>
      <c r="AS67" s="55">
        <v>-0.38</v>
      </c>
      <c r="AT67" s="59">
        <v>-0.46</v>
      </c>
      <c r="AU67" s="70">
        <v>-0.23499999999999999</v>
      </c>
      <c r="AV67" s="72">
        <v>-0.28499999999999998</v>
      </c>
      <c r="AW67" s="69"/>
      <c r="AX67" s="69"/>
      <c r="AY67" s="69"/>
    </row>
    <row r="68" spans="1:51" x14ac:dyDescent="0.25">
      <c r="A68" s="24"/>
      <c r="B68" s="24"/>
      <c r="C68" s="24"/>
      <c r="D68" s="24"/>
      <c r="E68" s="24"/>
      <c r="F68" s="24"/>
      <c r="G68" s="24"/>
      <c r="H68" s="24"/>
      <c r="I68" s="24"/>
      <c r="J68" s="24"/>
      <c r="K68" s="24"/>
      <c r="L68" s="24"/>
      <c r="M68" s="24"/>
      <c r="N68" s="24"/>
      <c r="O68" s="24"/>
      <c r="P68" s="24"/>
      <c r="Q68" s="24"/>
      <c r="R68" s="24"/>
      <c r="S68" s="24"/>
      <c r="T68" s="24"/>
      <c r="U68" s="24"/>
      <c r="V68" s="24"/>
      <c r="W68" s="24"/>
      <c r="X68" s="24"/>
      <c r="Y68" s="24"/>
      <c r="Z68" s="24"/>
      <c r="AA68" s="24"/>
      <c r="AB68" s="24"/>
      <c r="AC68" s="24"/>
      <c r="AD68" s="24"/>
      <c r="AE68" s="24"/>
      <c r="AF68" s="24"/>
      <c r="AG68" s="24"/>
      <c r="AH68" s="24"/>
      <c r="AI68" s="24"/>
      <c r="AJ68" s="24"/>
      <c r="AK68" s="24"/>
      <c r="AL68" s="24"/>
      <c r="AM68" s="69"/>
      <c r="AN68" s="20" t="s">
        <v>6</v>
      </c>
      <c r="AO68" s="74">
        <v>-0.42</v>
      </c>
      <c r="AP68" s="75">
        <v>-0.5</v>
      </c>
      <c r="AQ68" s="76">
        <v>-0.245</v>
      </c>
      <c r="AR68" s="73">
        <v>-0.29499999999999998</v>
      </c>
      <c r="AS68" s="55">
        <v>-0.4</v>
      </c>
      <c r="AT68" s="59">
        <v>-0.48</v>
      </c>
      <c r="AU68" s="70">
        <v>-0.24</v>
      </c>
      <c r="AV68" s="72">
        <v>-0.28999999999999998</v>
      </c>
      <c r="AW68" s="69"/>
      <c r="AX68" s="69"/>
      <c r="AY68" s="69"/>
    </row>
    <row r="69" spans="1:51" x14ac:dyDescent="0.25">
      <c r="A69" s="24"/>
      <c r="B69" s="24"/>
      <c r="C69" s="24"/>
      <c r="D69" s="24"/>
      <c r="E69" s="24"/>
      <c r="F69" s="24"/>
      <c r="G69" s="24"/>
      <c r="H69" s="24"/>
      <c r="I69" s="24"/>
      <c r="J69" s="24"/>
      <c r="K69" s="24"/>
      <c r="L69" s="24"/>
      <c r="M69" s="24"/>
      <c r="N69" s="24"/>
      <c r="O69" s="24"/>
      <c r="P69" s="24"/>
      <c r="Q69" s="24"/>
      <c r="R69" s="24"/>
      <c r="S69" s="24"/>
      <c r="T69" s="24"/>
      <c r="U69" s="24"/>
      <c r="V69" s="24"/>
      <c r="W69" s="24"/>
      <c r="X69" s="24"/>
      <c r="Y69" s="24"/>
      <c r="Z69" s="24"/>
      <c r="AA69" s="24"/>
      <c r="AB69" s="24"/>
      <c r="AC69" s="24"/>
      <c r="AD69" s="24"/>
      <c r="AE69" s="24"/>
      <c r="AF69" s="24"/>
      <c r="AG69" s="24"/>
      <c r="AH69" s="24"/>
      <c r="AI69" s="24"/>
      <c r="AJ69" s="24"/>
      <c r="AK69" s="24"/>
      <c r="AL69" s="24"/>
      <c r="AM69" s="69"/>
      <c r="AN69" s="20" t="s">
        <v>7</v>
      </c>
      <c r="AO69" s="74">
        <v>-0.44</v>
      </c>
      <c r="AP69" s="75">
        <v>-0.52</v>
      </c>
      <c r="AQ69" s="76">
        <v>-0.25</v>
      </c>
      <c r="AR69" s="73">
        <v>-0.3</v>
      </c>
      <c r="AS69" s="55">
        <v>-0.42</v>
      </c>
      <c r="AT69" s="59">
        <v>-0.5</v>
      </c>
      <c r="AU69" s="70">
        <v>-0.245</v>
      </c>
      <c r="AV69" s="72">
        <v>-0.29499999999999998</v>
      </c>
      <c r="AW69" s="69"/>
      <c r="AX69" s="69"/>
      <c r="AY69" s="69"/>
    </row>
    <row r="70" spans="1:51" x14ac:dyDescent="0.25">
      <c r="A70" s="24"/>
      <c r="B70" s="9" t="s">
        <v>11</v>
      </c>
      <c r="C70" s="20" t="s">
        <v>57</v>
      </c>
      <c r="D70" s="24"/>
      <c r="E70" s="20">
        <f>S57</f>
        <v>-7.5</v>
      </c>
      <c r="F70" s="20">
        <f t="shared" ref="F70:AJ70" si="41">E70+$U$57</f>
        <v>-7</v>
      </c>
      <c r="G70" s="20">
        <f t="shared" si="41"/>
        <v>-6.5</v>
      </c>
      <c r="H70" s="20">
        <f t="shared" si="41"/>
        <v>-6</v>
      </c>
      <c r="I70" s="20">
        <f t="shared" si="41"/>
        <v>-5.5</v>
      </c>
      <c r="J70" s="20">
        <f t="shared" si="41"/>
        <v>-5</v>
      </c>
      <c r="K70" s="20">
        <f t="shared" si="41"/>
        <v>-4.5</v>
      </c>
      <c r="L70" s="20">
        <f t="shared" si="41"/>
        <v>-4</v>
      </c>
      <c r="M70" s="20">
        <f t="shared" si="41"/>
        <v>-3.5</v>
      </c>
      <c r="N70" s="20">
        <f t="shared" si="41"/>
        <v>-3</v>
      </c>
      <c r="O70" s="20">
        <f t="shared" si="41"/>
        <v>-2.5</v>
      </c>
      <c r="P70" s="20">
        <f t="shared" si="41"/>
        <v>-2</v>
      </c>
      <c r="Q70" s="20">
        <f t="shared" si="41"/>
        <v>-1.5</v>
      </c>
      <c r="R70" s="20">
        <f t="shared" si="41"/>
        <v>-1</v>
      </c>
      <c r="S70" s="20">
        <f t="shared" si="41"/>
        <v>-0.5</v>
      </c>
      <c r="T70" s="20">
        <f t="shared" si="41"/>
        <v>0</v>
      </c>
      <c r="U70" s="20">
        <f t="shared" si="41"/>
        <v>0.5</v>
      </c>
      <c r="V70" s="20">
        <f t="shared" si="41"/>
        <v>1</v>
      </c>
      <c r="W70" s="20">
        <f t="shared" si="41"/>
        <v>1.5</v>
      </c>
      <c r="X70" s="20">
        <f t="shared" si="41"/>
        <v>2</v>
      </c>
      <c r="Y70" s="20">
        <f t="shared" si="41"/>
        <v>2.5</v>
      </c>
      <c r="Z70" s="20">
        <f t="shared" si="41"/>
        <v>3</v>
      </c>
      <c r="AA70" s="20">
        <f t="shared" si="41"/>
        <v>3.5</v>
      </c>
      <c r="AB70" s="20">
        <f t="shared" si="41"/>
        <v>4</v>
      </c>
      <c r="AC70" s="20">
        <f t="shared" si="41"/>
        <v>4.5</v>
      </c>
      <c r="AD70" s="20">
        <f t="shared" si="41"/>
        <v>5</v>
      </c>
      <c r="AE70" s="20">
        <f t="shared" si="41"/>
        <v>5.5</v>
      </c>
      <c r="AF70" s="20">
        <f t="shared" si="41"/>
        <v>6</v>
      </c>
      <c r="AG70" s="20">
        <f t="shared" si="41"/>
        <v>6.5</v>
      </c>
      <c r="AH70" s="20">
        <f t="shared" si="41"/>
        <v>7</v>
      </c>
      <c r="AI70" s="20">
        <f t="shared" si="41"/>
        <v>7.5</v>
      </c>
      <c r="AJ70" s="20">
        <f t="shared" si="41"/>
        <v>8</v>
      </c>
      <c r="AK70" s="24"/>
      <c r="AL70" s="24"/>
      <c r="AM70" s="69"/>
      <c r="AN70" s="31" t="s">
        <v>9</v>
      </c>
      <c r="AO70" s="78">
        <v>-0.08</v>
      </c>
      <c r="AP70" s="79">
        <v>-0.09</v>
      </c>
      <c r="AQ70" s="80">
        <v>-0.04</v>
      </c>
      <c r="AR70" s="81">
        <v>-0.03</v>
      </c>
      <c r="AS70" s="82">
        <v>-7.0000000000000007E-2</v>
      </c>
      <c r="AT70" s="83">
        <v>-0.08</v>
      </c>
      <c r="AU70" s="84">
        <v>-0.03</v>
      </c>
      <c r="AV70" s="85">
        <v>-0.02</v>
      </c>
      <c r="AW70" s="69"/>
      <c r="AX70" s="69"/>
      <c r="AY70" s="69"/>
    </row>
    <row r="71" spans="1:51" x14ac:dyDescent="0.25">
      <c r="A71" s="24"/>
      <c r="B71" s="6" t="s">
        <v>12</v>
      </c>
      <c r="C71" s="35">
        <f>IFERROR(AVERAGE(E71:AJ71),0)</f>
        <v>2.9245235041158329E-10</v>
      </c>
      <c r="D71" s="20" t="s">
        <v>3</v>
      </c>
      <c r="E71" s="62">
        <v>8.7718816133399998E-10</v>
      </c>
      <c r="F71" s="62">
        <v>7.3999759581738004E-10</v>
      </c>
      <c r="G71" s="62">
        <v>6.2359347962136005E-10</v>
      </c>
      <c r="H71" s="62">
        <v>5.4044768233853E-10</v>
      </c>
      <c r="I71" s="62">
        <v>4.6561646478390998E-10</v>
      </c>
      <c r="J71" s="62">
        <v>4.0616721972668001E-10</v>
      </c>
      <c r="K71" s="62">
        <v>3.4006631088683998E-10</v>
      </c>
      <c r="L71" s="62">
        <v>2.8394289772092002E-10</v>
      </c>
      <c r="M71" s="62">
        <v>2.3363969036479001E-10</v>
      </c>
      <c r="N71" s="62">
        <v>1.8375221199508E-10</v>
      </c>
      <c r="O71" s="62">
        <v>1.4550514524498999E-10</v>
      </c>
      <c r="P71" s="62">
        <v>1.197299480873E-10</v>
      </c>
      <c r="Q71" s="62">
        <v>9.6449124848106006E-11</v>
      </c>
      <c r="R71" s="62">
        <v>8.3977255255673995E-11</v>
      </c>
      <c r="S71" s="62">
        <v>7.8988507418712003E-11</v>
      </c>
      <c r="T71" s="62">
        <v>7.6909862486621999E-11</v>
      </c>
      <c r="U71" s="62">
        <v>7.8157049445869996E-11</v>
      </c>
      <c r="V71" s="62">
        <v>8.1067152350778005E-11</v>
      </c>
      <c r="W71" s="62">
        <v>8.6471629174157995E-11</v>
      </c>
      <c r="X71" s="62">
        <v>9.4370479916016002E-11</v>
      </c>
      <c r="Y71" s="62">
        <v>1.0559516254922E-10</v>
      </c>
      <c r="Z71" s="62">
        <v>1.2264005099219001E-10</v>
      </c>
      <c r="AA71" s="62">
        <v>1.4010066842159001E-10</v>
      </c>
      <c r="AB71" s="62">
        <v>1.5839274382382001E-10</v>
      </c>
      <c r="AC71" s="62">
        <v>1.7834773517171E-10</v>
      </c>
      <c r="AD71" s="62">
        <v>2.1077459611202001E-10</v>
      </c>
      <c r="AE71" s="62">
        <v>2.5276322373983998E-10</v>
      </c>
      <c r="AF71" s="62">
        <v>3.1429111372915001E-10</v>
      </c>
      <c r="AG71" s="62">
        <v>4.0616721972668001E-10</v>
      </c>
      <c r="AH71" s="62">
        <v>5.3213310261021005E-10</v>
      </c>
      <c r="AI71" s="62">
        <v>6.1112161002894004E-10</v>
      </c>
      <c r="AJ71" s="62">
        <v>6.9011011744757998E-10</v>
      </c>
      <c r="AK71" s="24"/>
      <c r="AL71" s="24"/>
      <c r="AM71" s="69"/>
      <c r="AN71" s="33" t="s">
        <v>8</v>
      </c>
      <c r="AO71" s="78">
        <v>-0.08</v>
      </c>
      <c r="AP71" s="79">
        <v>-0.09</v>
      </c>
      <c r="AQ71" s="80">
        <v>-0.04</v>
      </c>
      <c r="AR71" s="81">
        <v>-0.03</v>
      </c>
      <c r="AS71" s="82">
        <v>-7.0000000000000007E-2</v>
      </c>
      <c r="AT71" s="83">
        <v>-0.08</v>
      </c>
      <c r="AU71" s="84">
        <v>-0.03</v>
      </c>
      <c r="AV71" s="85">
        <v>-0.02</v>
      </c>
      <c r="AW71" s="69"/>
      <c r="AX71" s="69"/>
      <c r="AY71" s="69"/>
    </row>
    <row r="72" spans="1:51" x14ac:dyDescent="0.25">
      <c r="A72" s="24"/>
      <c r="B72" s="41">
        <f>IFERROR(C72/C71,0)</f>
        <v>1.6500000000000006</v>
      </c>
      <c r="C72" s="35">
        <f t="shared" ref="C72:C77" si="42">IFERROR(AVERAGE(E72:AJ72),0)</f>
        <v>4.8254637817911259E-10</v>
      </c>
      <c r="D72" s="20" t="s">
        <v>4</v>
      </c>
      <c r="E72" s="62">
        <v>1.4473604662010999E-9</v>
      </c>
      <c r="F72" s="62">
        <v>1.2209960330987E-9</v>
      </c>
      <c r="G72" s="62">
        <v>1.0289292413752E-9</v>
      </c>
      <c r="H72" s="62">
        <v>8.9173867585857E-10</v>
      </c>
      <c r="I72" s="62">
        <v>7.6826716689344999E-10</v>
      </c>
      <c r="J72" s="62">
        <v>6.7017591254901996E-10</v>
      </c>
      <c r="K72" s="62">
        <v>5.6110941296328996E-10</v>
      </c>
      <c r="L72" s="62">
        <v>4.6850578123952E-10</v>
      </c>
      <c r="M72" s="62">
        <v>3.8550548910189999E-10</v>
      </c>
      <c r="N72" s="62">
        <v>3.0319114979187998E-10</v>
      </c>
      <c r="O72" s="62">
        <v>2.4008348965423002E-10</v>
      </c>
      <c r="P72" s="62">
        <v>1.9755441434404999E-10</v>
      </c>
      <c r="Q72" s="62">
        <v>1.5914105599936999E-10</v>
      </c>
      <c r="R72" s="62">
        <v>1.3856247117186E-10</v>
      </c>
      <c r="S72" s="62">
        <v>1.3033103724087001E-10</v>
      </c>
      <c r="T72" s="62">
        <v>1.2690127310292999E-10</v>
      </c>
      <c r="U72" s="62">
        <v>1.2895913158569E-10</v>
      </c>
      <c r="V72" s="62">
        <v>1.3376080137877999E-10</v>
      </c>
      <c r="W72" s="62">
        <v>1.4267818813735999E-10</v>
      </c>
      <c r="X72" s="62">
        <v>1.5571129186143E-10</v>
      </c>
      <c r="Y72" s="62">
        <v>1.7423201820620999E-10</v>
      </c>
      <c r="Z72" s="62">
        <v>2.0235608413711E-10</v>
      </c>
      <c r="AA72" s="62">
        <v>2.3116610289562001E-10</v>
      </c>
      <c r="AB72" s="62">
        <v>2.6134802730930001E-10</v>
      </c>
      <c r="AC72" s="62">
        <v>2.9427376303332001E-10</v>
      </c>
      <c r="AD72" s="62">
        <v>3.4777808358483E-10</v>
      </c>
      <c r="AE72" s="62">
        <v>4.1705931917073999E-10</v>
      </c>
      <c r="AF72" s="62">
        <v>5.1858033765309995E-10</v>
      </c>
      <c r="AG72" s="62">
        <v>6.7017591254901996E-10</v>
      </c>
      <c r="AH72" s="62">
        <v>8.7801961930685004E-10</v>
      </c>
      <c r="AI72" s="62">
        <v>1.0083506565478E-9</v>
      </c>
      <c r="AJ72" s="62">
        <v>1.1386816937884999E-9</v>
      </c>
      <c r="AK72" s="24"/>
      <c r="AL72" s="24"/>
      <c r="AM72" s="69"/>
      <c r="AN72" s="69"/>
      <c r="AO72" s="69"/>
      <c r="AP72" s="69"/>
      <c r="AQ72" s="69"/>
      <c r="AR72" s="69"/>
      <c r="AS72" s="69"/>
      <c r="AT72" s="69"/>
      <c r="AU72" s="69"/>
      <c r="AV72" s="69"/>
      <c r="AW72" s="69"/>
      <c r="AX72" s="69"/>
      <c r="AY72" s="69"/>
    </row>
    <row r="73" spans="1:51" x14ac:dyDescent="0.25">
      <c r="A73" s="24"/>
      <c r="B73" s="41">
        <f t="shared" ref="B73:B77" si="43">IFERROR(C73/C72,0)</f>
        <v>1.6500000000000039</v>
      </c>
      <c r="C73" s="35">
        <f t="shared" si="42"/>
        <v>7.962015239955377E-10</v>
      </c>
      <c r="D73" s="20" t="s">
        <v>5</v>
      </c>
      <c r="E73" s="62">
        <v>2.3881447692318002E-9</v>
      </c>
      <c r="F73" s="62">
        <v>2.0146434546128999E-9</v>
      </c>
      <c r="G73" s="62">
        <v>1.6977332482691001E-9</v>
      </c>
      <c r="H73" s="62">
        <v>1.4713688151666E-9</v>
      </c>
      <c r="I73" s="62">
        <v>1.2676408253742E-9</v>
      </c>
      <c r="J73" s="62">
        <v>1.1057902557059E-9</v>
      </c>
      <c r="K73" s="62">
        <v>9.2583053138943004E-10</v>
      </c>
      <c r="L73" s="62">
        <v>7.7303453904520995E-10</v>
      </c>
      <c r="M73" s="62">
        <v>6.3608405701813997E-10</v>
      </c>
      <c r="N73" s="62">
        <v>5.0026539715659999E-10</v>
      </c>
      <c r="O73" s="62">
        <v>3.9613775792948001E-10</v>
      </c>
      <c r="P73" s="62">
        <v>3.2596478366767998E-10</v>
      </c>
      <c r="Q73" s="62">
        <v>2.6258274239895999E-10</v>
      </c>
      <c r="R73" s="62">
        <v>2.2862807743357001E-10</v>
      </c>
      <c r="S73" s="62">
        <v>2.1504621144744E-10</v>
      </c>
      <c r="T73" s="62">
        <v>2.0938710061983E-10</v>
      </c>
      <c r="U73" s="62">
        <v>2.1278256711639E-10</v>
      </c>
      <c r="V73" s="62">
        <v>2.2070532227499E-10</v>
      </c>
      <c r="W73" s="62">
        <v>2.3541901042664E-10</v>
      </c>
      <c r="X73" s="62">
        <v>2.5692363157135998E-10</v>
      </c>
      <c r="Y73" s="62">
        <v>2.8748283004025001E-10</v>
      </c>
      <c r="Z73" s="62">
        <v>3.3388753882623001E-10</v>
      </c>
      <c r="AA73" s="62">
        <v>3.8142406977777002E-10</v>
      </c>
      <c r="AB73" s="62">
        <v>4.3122424506034999E-10</v>
      </c>
      <c r="AC73" s="62">
        <v>4.8555170900498001E-10</v>
      </c>
      <c r="AD73" s="62">
        <v>5.7383383791497E-10</v>
      </c>
      <c r="AE73" s="62">
        <v>6.8814787663172004E-10</v>
      </c>
      <c r="AF73" s="62">
        <v>8.5565755712760995E-10</v>
      </c>
      <c r="AG73" s="62">
        <v>1.1057902557059E-9</v>
      </c>
      <c r="AH73" s="62">
        <v>1.4487323718563E-9</v>
      </c>
      <c r="AI73" s="62">
        <v>1.6637785833039001E-9</v>
      </c>
      <c r="AJ73" s="62">
        <v>1.8788247947509999E-9</v>
      </c>
      <c r="AK73" s="24"/>
      <c r="AL73" s="24"/>
      <c r="AM73" s="69"/>
      <c r="AN73" s="69"/>
      <c r="AO73" s="69"/>
      <c r="AP73" s="69"/>
      <c r="AQ73" s="69"/>
      <c r="AR73" s="69"/>
      <c r="AS73" s="69"/>
      <c r="AT73" s="69"/>
      <c r="AU73" s="69"/>
      <c r="AV73" s="69"/>
      <c r="AW73" s="69"/>
      <c r="AX73" s="69"/>
      <c r="AY73" s="69"/>
    </row>
    <row r="74" spans="1:51" x14ac:dyDescent="0.25">
      <c r="A74" s="24"/>
      <c r="B74" s="41">
        <f t="shared" si="43"/>
        <v>1.6499999999999948</v>
      </c>
      <c r="C74" s="35">
        <f t="shared" si="42"/>
        <v>1.3137325145926331E-9</v>
      </c>
      <c r="D74" s="20" t="s">
        <v>6</v>
      </c>
      <c r="E74" s="63">
        <v>3.9404388692325003E-9</v>
      </c>
      <c r="F74" s="62">
        <v>3.3241617001113E-9</v>
      </c>
      <c r="G74" s="62">
        <v>2.8012598596440002E-9</v>
      </c>
      <c r="H74" s="62">
        <v>2.4277585450249001E-9</v>
      </c>
      <c r="I74" s="62">
        <v>2.0916073618674001E-9</v>
      </c>
      <c r="J74" s="62">
        <v>1.8245539219146999E-9</v>
      </c>
      <c r="K74" s="62">
        <v>1.5276203767925999E-9</v>
      </c>
      <c r="L74" s="62">
        <v>1.2755069894246E-9</v>
      </c>
      <c r="M74" s="62">
        <v>1.0495386940799001E-9</v>
      </c>
      <c r="N74" s="62">
        <v>8.2543790530838996E-10</v>
      </c>
      <c r="O74" s="62">
        <v>6.5362730058364004E-10</v>
      </c>
      <c r="P74" s="62">
        <v>5.3784189305166999E-10</v>
      </c>
      <c r="Q74" s="62">
        <v>4.3326152495827999E-10</v>
      </c>
      <c r="R74" s="62">
        <v>3.7723632776539E-10</v>
      </c>
      <c r="S74" s="62">
        <v>3.5482624888828001E-10</v>
      </c>
      <c r="T74" s="62">
        <v>3.4548871602271999E-10</v>
      </c>
      <c r="U74" s="62">
        <v>3.5109123574203999E-10</v>
      </c>
      <c r="V74" s="62">
        <v>3.6416378175373002E-10</v>
      </c>
      <c r="W74" s="62">
        <v>3.8844136720396002E-10</v>
      </c>
      <c r="X74" s="62">
        <v>4.2392399209274003E-10</v>
      </c>
      <c r="Y74" s="62">
        <v>4.7434666956640999E-10</v>
      </c>
      <c r="Z74" s="62">
        <v>5.5091443906328004E-10</v>
      </c>
      <c r="AA74" s="62">
        <v>6.2934971513331998E-10</v>
      </c>
      <c r="AB74" s="62">
        <v>7.1152000434957999E-10</v>
      </c>
      <c r="AC74" s="62">
        <v>8.0116031985822003E-10</v>
      </c>
      <c r="AD74" s="62">
        <v>9.4682583255970003E-10</v>
      </c>
      <c r="AE74" s="62">
        <v>1.1354439964422999E-9</v>
      </c>
      <c r="AF74" s="62">
        <v>1.4118349692606001E-9</v>
      </c>
      <c r="AG74" s="62">
        <v>1.8245539219146999E-9</v>
      </c>
      <c r="AH74" s="62">
        <v>2.3904084135629001E-9</v>
      </c>
      <c r="AI74" s="62">
        <v>2.7452346624513999E-9</v>
      </c>
      <c r="AJ74" s="62">
        <v>3.1000609113390998E-9</v>
      </c>
      <c r="AK74" s="24"/>
      <c r="AL74" s="24"/>
      <c r="AM74" s="25"/>
      <c r="AN74" s="25"/>
      <c r="AO74" s="25"/>
      <c r="AP74" s="25"/>
      <c r="AQ74" s="25"/>
      <c r="AR74" s="25"/>
      <c r="AS74" s="68"/>
      <c r="AT74" s="68"/>
      <c r="AU74" s="68"/>
      <c r="AV74" s="68"/>
      <c r="AW74" s="68"/>
      <c r="AX74" s="68"/>
      <c r="AY74" s="68"/>
    </row>
    <row r="75" spans="1:51" ht="15.75" thickBot="1" x14ac:dyDescent="0.3">
      <c r="A75" s="24"/>
      <c r="B75" s="41">
        <f t="shared" si="43"/>
        <v>1.65</v>
      </c>
      <c r="C75" s="35">
        <f t="shared" si="42"/>
        <v>2.1676586490778445E-9</v>
      </c>
      <c r="D75" s="20" t="s">
        <v>7</v>
      </c>
      <c r="E75" s="63">
        <v>6.5017241342335999E-9</v>
      </c>
      <c r="F75" s="62">
        <v>5.4848668051835998E-9</v>
      </c>
      <c r="G75" s="62">
        <v>4.6220787684125998E-9</v>
      </c>
      <c r="H75" s="62">
        <v>4.0058015992910997E-9</v>
      </c>
      <c r="I75" s="62">
        <v>3.4511521470812E-9</v>
      </c>
      <c r="J75" s="62">
        <v>3.0105139711593001E-9</v>
      </c>
      <c r="K75" s="62">
        <v>2.5205736217078001E-9</v>
      </c>
      <c r="L75" s="62">
        <v>2.1045865325506E-9</v>
      </c>
      <c r="M75" s="62">
        <v>1.7317388452318E-9</v>
      </c>
      <c r="N75" s="62">
        <v>1.3619725437588001E-9</v>
      </c>
      <c r="O75" s="62">
        <v>1.078485045963E-9</v>
      </c>
      <c r="P75" s="62">
        <v>8.8743912353526002E-10</v>
      </c>
      <c r="Q75" s="62">
        <v>7.1488151618115999E-10</v>
      </c>
      <c r="R75" s="62">
        <v>6.2243994081289005E-10</v>
      </c>
      <c r="S75" s="62">
        <v>5.8546331066565997E-10</v>
      </c>
      <c r="T75" s="62">
        <v>5.7005638143748998E-10</v>
      </c>
      <c r="U75" s="62">
        <v>5.7930053897436995E-10</v>
      </c>
      <c r="V75" s="62">
        <v>6.0087023989364996E-10</v>
      </c>
      <c r="W75" s="62">
        <v>6.4092825588652995E-10</v>
      </c>
      <c r="X75" s="62">
        <v>6.9947458695301997E-10</v>
      </c>
      <c r="Y75" s="62">
        <v>7.8267200478458003E-10</v>
      </c>
      <c r="Z75" s="62">
        <v>9.0900882445440995E-10</v>
      </c>
      <c r="AA75" s="62">
        <v>1.0384270299699999E-9</v>
      </c>
      <c r="AB75" s="62">
        <v>1.1740080071768001E-9</v>
      </c>
      <c r="AC75" s="62">
        <v>1.3219145277661001E-9</v>
      </c>
      <c r="AD75" s="62">
        <v>1.5622626237235E-9</v>
      </c>
      <c r="AE75" s="62">
        <v>1.8734825941297999E-9</v>
      </c>
      <c r="AF75" s="62">
        <v>2.3295276992800001E-9</v>
      </c>
      <c r="AG75" s="62">
        <v>3.0105139711593001E-9</v>
      </c>
      <c r="AH75" s="62">
        <v>3.9441738823788002E-9</v>
      </c>
      <c r="AI75" s="62">
        <v>4.5296371930447999E-9</v>
      </c>
      <c r="AJ75" s="62">
        <v>5.1151005037095001E-9</v>
      </c>
      <c r="AK75" s="24"/>
      <c r="AL75" s="24"/>
      <c r="AM75" s="25"/>
      <c r="AN75" s="25"/>
      <c r="AO75" s="25"/>
      <c r="AP75" s="25"/>
      <c r="AQ75" s="25"/>
      <c r="AR75" s="25"/>
      <c r="AS75" s="68"/>
      <c r="AT75" s="68"/>
      <c r="AU75" s="68"/>
      <c r="AV75" s="68"/>
      <c r="AW75" s="68"/>
      <c r="AX75" s="68"/>
      <c r="AY75" s="68"/>
    </row>
    <row r="76" spans="1:51" ht="15.75" thickBot="1" x14ac:dyDescent="0.3">
      <c r="A76" s="24"/>
      <c r="B76" s="41">
        <f t="shared" si="43"/>
        <v>0.13491623809680414</v>
      </c>
      <c r="C76" s="35">
        <f t="shared" si="42"/>
        <v>2.9245235041158329E-10</v>
      </c>
      <c r="D76" s="31" t="s">
        <v>9</v>
      </c>
      <c r="E76" s="62">
        <v>8.7718816133399998E-10</v>
      </c>
      <c r="F76" s="62">
        <v>7.3999759581738004E-10</v>
      </c>
      <c r="G76" s="62">
        <v>6.2359347962136005E-10</v>
      </c>
      <c r="H76" s="62">
        <v>5.4044768233853E-10</v>
      </c>
      <c r="I76" s="62">
        <v>4.6561646478390998E-10</v>
      </c>
      <c r="J76" s="62">
        <v>4.0616721972668001E-10</v>
      </c>
      <c r="K76" s="62">
        <v>3.4006631088683998E-10</v>
      </c>
      <c r="L76" s="62">
        <v>2.8394289772092002E-10</v>
      </c>
      <c r="M76" s="62">
        <v>2.3363969036479001E-10</v>
      </c>
      <c r="N76" s="62">
        <v>1.8375221199508E-10</v>
      </c>
      <c r="O76" s="62">
        <v>1.4550514524498999E-10</v>
      </c>
      <c r="P76" s="62">
        <v>1.197299480873E-10</v>
      </c>
      <c r="Q76" s="62">
        <v>9.6449124848106006E-11</v>
      </c>
      <c r="R76" s="62">
        <v>8.3977255255673995E-11</v>
      </c>
      <c r="S76" s="62">
        <v>7.8988507418712003E-11</v>
      </c>
      <c r="T76" s="62">
        <v>7.6909862486621999E-11</v>
      </c>
      <c r="U76" s="62">
        <v>7.8157049445869996E-11</v>
      </c>
      <c r="V76" s="62">
        <v>8.1067152350778005E-11</v>
      </c>
      <c r="W76" s="62">
        <v>8.6471629174157995E-11</v>
      </c>
      <c r="X76" s="62">
        <v>9.4370479916016002E-11</v>
      </c>
      <c r="Y76" s="62">
        <v>1.0559516254922E-10</v>
      </c>
      <c r="Z76" s="62">
        <v>1.2264005099219001E-10</v>
      </c>
      <c r="AA76" s="62">
        <v>1.4010066842159001E-10</v>
      </c>
      <c r="AB76" s="62">
        <v>1.5839274382382001E-10</v>
      </c>
      <c r="AC76" s="62">
        <v>1.7834773517171E-10</v>
      </c>
      <c r="AD76" s="62">
        <v>2.1077459611202001E-10</v>
      </c>
      <c r="AE76" s="62">
        <v>2.5276322373983998E-10</v>
      </c>
      <c r="AF76" s="62">
        <v>3.1429111372915001E-10</v>
      </c>
      <c r="AG76" s="62">
        <v>4.0616721972668001E-10</v>
      </c>
      <c r="AH76" s="62">
        <v>5.3213310261021005E-10</v>
      </c>
      <c r="AI76" s="62">
        <v>6.1112161002894004E-10</v>
      </c>
      <c r="AJ76" s="62">
        <v>6.9011011744757998E-10</v>
      </c>
      <c r="AK76" s="24"/>
      <c r="AL76" s="24"/>
      <c r="AM76" s="25"/>
      <c r="AN76" s="6" t="s">
        <v>1</v>
      </c>
      <c r="AO76" s="126" t="s">
        <v>86</v>
      </c>
      <c r="AP76" s="131"/>
      <c r="AQ76" s="127"/>
      <c r="AR76" s="25"/>
      <c r="AS76" s="68"/>
      <c r="AT76" s="6" t="s">
        <v>1</v>
      </c>
      <c r="AU76" s="126" t="s">
        <v>87</v>
      </c>
      <c r="AV76" s="127"/>
      <c r="AW76" s="68"/>
      <c r="AX76" s="77" t="s">
        <v>40</v>
      </c>
      <c r="AY76" s="68"/>
    </row>
    <row r="77" spans="1:51" x14ac:dyDescent="0.25">
      <c r="A77" s="24"/>
      <c r="B77" s="41">
        <f t="shared" si="43"/>
        <v>1.6500000000000006</v>
      </c>
      <c r="C77" s="35">
        <f t="shared" si="42"/>
        <v>4.8254637817911259E-10</v>
      </c>
      <c r="D77" s="33" t="s">
        <v>8</v>
      </c>
      <c r="E77" s="62">
        <v>1.4473604662010999E-9</v>
      </c>
      <c r="F77" s="62">
        <v>1.2209960330987E-9</v>
      </c>
      <c r="G77" s="62">
        <v>1.0289292413752E-9</v>
      </c>
      <c r="H77" s="62">
        <v>8.9173867585857E-10</v>
      </c>
      <c r="I77" s="62">
        <v>7.6826716689344999E-10</v>
      </c>
      <c r="J77" s="62">
        <v>6.7017591254901996E-10</v>
      </c>
      <c r="K77" s="62">
        <v>5.6110941296328996E-10</v>
      </c>
      <c r="L77" s="62">
        <v>4.6850578123952E-10</v>
      </c>
      <c r="M77" s="62">
        <v>3.8550548910189999E-10</v>
      </c>
      <c r="N77" s="62">
        <v>3.0319114979187998E-10</v>
      </c>
      <c r="O77" s="62">
        <v>2.4008348965423002E-10</v>
      </c>
      <c r="P77" s="62">
        <v>1.9755441434404999E-10</v>
      </c>
      <c r="Q77" s="62">
        <v>1.5914105599936999E-10</v>
      </c>
      <c r="R77" s="62">
        <v>1.3856247117186E-10</v>
      </c>
      <c r="S77" s="62">
        <v>1.3033103724087001E-10</v>
      </c>
      <c r="T77" s="62">
        <v>1.2690127310292999E-10</v>
      </c>
      <c r="U77" s="62">
        <v>1.2895913158569E-10</v>
      </c>
      <c r="V77" s="62">
        <v>1.3376080137877999E-10</v>
      </c>
      <c r="W77" s="62">
        <v>1.4267818813735999E-10</v>
      </c>
      <c r="X77" s="62">
        <v>1.5571129186143E-10</v>
      </c>
      <c r="Y77" s="62">
        <v>1.7423201820620999E-10</v>
      </c>
      <c r="Z77" s="62">
        <v>2.0235608413711E-10</v>
      </c>
      <c r="AA77" s="62">
        <v>2.3116610289562001E-10</v>
      </c>
      <c r="AB77" s="62">
        <v>2.6134802730930001E-10</v>
      </c>
      <c r="AC77" s="62">
        <v>2.9427376303332001E-10</v>
      </c>
      <c r="AD77" s="62">
        <v>3.4777808358483E-10</v>
      </c>
      <c r="AE77" s="62">
        <v>4.1705931917073999E-10</v>
      </c>
      <c r="AF77" s="62">
        <v>5.1858033765309995E-10</v>
      </c>
      <c r="AG77" s="62">
        <v>6.7017591254901996E-10</v>
      </c>
      <c r="AH77" s="62">
        <v>8.7801961930685004E-10</v>
      </c>
      <c r="AI77" s="62">
        <v>1.0083506565478E-9</v>
      </c>
      <c r="AJ77" s="62">
        <v>1.1386816937884999E-9</v>
      </c>
      <c r="AK77" s="24"/>
      <c r="AL77" s="24"/>
      <c r="AM77" s="25"/>
      <c r="AN77" s="25"/>
      <c r="AO77" s="25"/>
      <c r="AP77" s="25"/>
      <c r="AQ77" s="25"/>
      <c r="AR77" s="25"/>
      <c r="AS77" s="68"/>
      <c r="AT77" s="68"/>
      <c r="AU77" s="68"/>
      <c r="AV77" s="68"/>
      <c r="AW77" s="68"/>
      <c r="AX77" s="68"/>
      <c r="AY77" s="68"/>
    </row>
    <row r="78" spans="1:51" x14ac:dyDescent="0.25">
      <c r="A78" s="24"/>
      <c r="B78" s="24"/>
      <c r="C78" s="24"/>
      <c r="D78" s="24"/>
      <c r="E78" s="24"/>
      <c r="F78" s="24"/>
      <c r="G78" s="24"/>
      <c r="H78" s="24"/>
      <c r="I78" s="24"/>
      <c r="J78" s="24"/>
      <c r="K78" s="24"/>
      <c r="L78" s="24"/>
      <c r="M78" s="24"/>
      <c r="N78" s="24"/>
      <c r="O78" s="24"/>
      <c r="P78" s="24"/>
      <c r="Q78" s="24"/>
      <c r="R78" s="24"/>
      <c r="S78" s="24"/>
      <c r="T78" s="24"/>
      <c r="U78" s="24"/>
      <c r="V78" s="24"/>
      <c r="W78" s="24"/>
      <c r="X78" s="24"/>
      <c r="Y78" s="24"/>
      <c r="Z78" s="24"/>
      <c r="AA78" s="24"/>
      <c r="AB78" s="24"/>
      <c r="AC78" s="24"/>
      <c r="AD78" s="24"/>
      <c r="AE78" s="24"/>
      <c r="AF78" s="24"/>
      <c r="AG78" s="24"/>
      <c r="AH78" s="24"/>
      <c r="AI78" s="24"/>
      <c r="AJ78" s="24"/>
      <c r="AK78" s="24"/>
      <c r="AL78" s="24"/>
      <c r="AM78" s="25"/>
      <c r="AN78" s="25"/>
      <c r="AO78" s="25"/>
      <c r="AP78" s="25"/>
      <c r="AQ78" s="25"/>
      <c r="AR78" s="25"/>
      <c r="AS78" s="68"/>
      <c r="AT78" s="68"/>
      <c r="AU78" s="68"/>
      <c r="AV78" s="68"/>
      <c r="AW78" s="68"/>
      <c r="AX78" s="68"/>
      <c r="AY78" s="68"/>
    </row>
    <row r="79" spans="1:51" x14ac:dyDescent="0.25">
      <c r="A79" s="24"/>
      <c r="B79" s="24"/>
      <c r="C79" s="24"/>
      <c r="D79" s="24"/>
      <c r="E79" s="24"/>
      <c r="F79" s="24"/>
      <c r="G79" s="24"/>
      <c r="H79" s="24"/>
      <c r="I79" s="24"/>
      <c r="J79" s="24"/>
      <c r="K79" s="24"/>
      <c r="L79" s="24"/>
      <c r="M79" s="24"/>
      <c r="N79" s="24"/>
      <c r="O79" s="24"/>
      <c r="P79" s="24"/>
      <c r="Q79" s="24"/>
      <c r="R79" s="24"/>
      <c r="S79" s="24"/>
      <c r="T79" s="24"/>
      <c r="U79" s="24"/>
      <c r="V79" s="24"/>
      <c r="W79" s="24"/>
      <c r="X79" s="24"/>
      <c r="Y79" s="24"/>
      <c r="Z79" s="24"/>
      <c r="AA79" s="24"/>
      <c r="AB79" s="24"/>
      <c r="AC79" s="24"/>
      <c r="AD79" s="24"/>
      <c r="AE79" s="24"/>
      <c r="AF79" s="24"/>
      <c r="AG79" s="24"/>
      <c r="AH79" s="24"/>
      <c r="AI79" s="24"/>
      <c r="AJ79" s="24"/>
      <c r="AK79" s="24"/>
      <c r="AL79" s="24"/>
      <c r="AM79" s="25"/>
      <c r="AN79" s="25"/>
      <c r="AO79" s="7" t="s">
        <v>10</v>
      </c>
      <c r="AP79" s="9" t="s">
        <v>11</v>
      </c>
      <c r="AQ79" s="25"/>
      <c r="AR79" s="25"/>
      <c r="AS79" s="68"/>
      <c r="AT79" s="68"/>
      <c r="AU79" s="68"/>
      <c r="AV79" s="68"/>
      <c r="AW79" s="68"/>
      <c r="AX79" s="68"/>
      <c r="AY79" s="68"/>
    </row>
    <row r="80" spans="1:51" x14ac:dyDescent="0.25">
      <c r="A80" s="24"/>
      <c r="B80" s="24"/>
      <c r="C80" s="24"/>
      <c r="D80" s="24"/>
      <c r="E80" s="24"/>
      <c r="F80" s="24"/>
      <c r="G80" s="24"/>
      <c r="H80" s="24"/>
      <c r="I80" s="24"/>
      <c r="J80" s="24"/>
      <c r="K80" s="24"/>
      <c r="L80" s="24"/>
      <c r="M80" s="24"/>
      <c r="N80" s="24"/>
      <c r="O80" s="24"/>
      <c r="P80" s="24"/>
      <c r="Q80" s="24"/>
      <c r="R80" s="24"/>
      <c r="S80" s="24"/>
      <c r="T80" s="24"/>
      <c r="U80" s="24"/>
      <c r="V80" s="24"/>
      <c r="W80" s="24"/>
      <c r="X80" s="24"/>
      <c r="Y80" s="24"/>
      <c r="Z80" s="24"/>
      <c r="AA80" s="24"/>
      <c r="AB80" s="24"/>
      <c r="AC80" s="24"/>
      <c r="AD80" s="24"/>
      <c r="AE80" s="24"/>
      <c r="AF80" s="24"/>
      <c r="AG80" s="24"/>
      <c r="AH80" s="24"/>
      <c r="AI80" s="24"/>
      <c r="AJ80" s="24"/>
      <c r="AK80" s="24"/>
      <c r="AL80" s="24"/>
      <c r="AM80" s="25"/>
      <c r="AN80" s="20" t="s">
        <v>3</v>
      </c>
      <c r="AO80" s="86">
        <v>0.5</v>
      </c>
      <c r="AP80" s="71">
        <v>0.48</v>
      </c>
      <c r="AQ80" s="25"/>
      <c r="AR80" s="25"/>
      <c r="AS80" s="68"/>
      <c r="AT80" s="132" t="s">
        <v>26</v>
      </c>
      <c r="AU80" s="134"/>
      <c r="AV80" s="58">
        <v>550</v>
      </c>
      <c r="AW80" s="59">
        <v>6.7000000000000004E-2</v>
      </c>
      <c r="AX80" s="60">
        <v>100</v>
      </c>
      <c r="AY80" s="68"/>
    </row>
    <row r="81" spans="1:51" x14ac:dyDescent="0.25">
      <c r="A81" s="24"/>
      <c r="B81" s="24"/>
      <c r="C81" s="24"/>
      <c r="D81" s="24"/>
      <c r="E81" s="24"/>
      <c r="F81" s="24"/>
      <c r="G81" s="24"/>
      <c r="H81" s="24"/>
      <c r="I81" s="24"/>
      <c r="J81" s="24"/>
      <c r="K81" s="24"/>
      <c r="L81" s="24"/>
      <c r="M81" s="24"/>
      <c r="N81" s="24"/>
      <c r="O81" s="24"/>
      <c r="P81" s="24"/>
      <c r="Q81" s="24"/>
      <c r="R81" s="24"/>
      <c r="S81" s="24"/>
      <c r="T81" s="24"/>
      <c r="U81" s="24"/>
      <c r="V81" s="24"/>
      <c r="W81" s="24"/>
      <c r="X81" s="24"/>
      <c r="Y81" s="24"/>
      <c r="Z81" s="24"/>
      <c r="AA81" s="24"/>
      <c r="AB81" s="24"/>
      <c r="AC81" s="24"/>
      <c r="AD81" s="24"/>
      <c r="AE81" s="24"/>
      <c r="AF81" s="24"/>
      <c r="AG81" s="24"/>
      <c r="AH81" s="24"/>
      <c r="AI81" s="24"/>
      <c r="AJ81" s="24"/>
      <c r="AK81" s="24"/>
      <c r="AL81" s="24"/>
      <c r="AM81" s="25"/>
      <c r="AN81" s="20" t="s">
        <v>4</v>
      </c>
      <c r="AO81" s="86">
        <v>0.51</v>
      </c>
      <c r="AP81" s="71">
        <v>0.49</v>
      </c>
      <c r="AQ81" s="25"/>
      <c r="AR81" s="25"/>
      <c r="AS81" s="68"/>
      <c r="AT81" s="143" t="s">
        <v>9</v>
      </c>
      <c r="AU81" s="144"/>
      <c r="AV81" s="58">
        <v>500</v>
      </c>
      <c r="AW81" s="59">
        <v>6.7000000000000004E-2</v>
      </c>
      <c r="AX81" s="60">
        <v>75</v>
      </c>
      <c r="AY81" s="68"/>
    </row>
    <row r="82" spans="1:51" x14ac:dyDescent="0.25">
      <c r="A82" s="24"/>
      <c r="B82" s="24"/>
      <c r="C82" s="24"/>
      <c r="D82" s="24"/>
      <c r="E82" s="24"/>
      <c r="F82" s="24"/>
      <c r="G82" s="24"/>
      <c r="H82" s="24"/>
      <c r="I82" s="24"/>
      <c r="J82" s="24"/>
      <c r="K82" s="24"/>
      <c r="L82" s="24"/>
      <c r="M82" s="24"/>
      <c r="N82" s="24"/>
      <c r="O82" s="24"/>
      <c r="P82" s="24"/>
      <c r="Q82" s="24"/>
      <c r="R82" s="24"/>
      <c r="S82" s="24"/>
      <c r="T82" s="24"/>
      <c r="U82" s="24"/>
      <c r="V82" s="24"/>
      <c r="W82" s="24"/>
      <c r="X82" s="24"/>
      <c r="Y82" s="24"/>
      <c r="Z82" s="24"/>
      <c r="AA82" s="24"/>
      <c r="AB82" s="24"/>
      <c r="AC82" s="24"/>
      <c r="AD82" s="24"/>
      <c r="AE82" s="24"/>
      <c r="AF82" s="24"/>
      <c r="AG82" s="24"/>
      <c r="AH82" s="24"/>
      <c r="AI82" s="24"/>
      <c r="AJ82" s="24"/>
      <c r="AK82" s="24"/>
      <c r="AL82" s="24"/>
      <c r="AM82" s="25"/>
      <c r="AN82" s="20" t="s">
        <v>5</v>
      </c>
      <c r="AO82" s="86">
        <v>0.52</v>
      </c>
      <c r="AP82" s="71">
        <v>0.5</v>
      </c>
      <c r="AQ82" s="25"/>
      <c r="AR82" s="25"/>
      <c r="AS82" s="68"/>
      <c r="AT82" s="136" t="s">
        <v>8</v>
      </c>
      <c r="AU82" s="137"/>
      <c r="AV82" s="58">
        <v>500</v>
      </c>
      <c r="AW82" s="59">
        <v>6.7000000000000004E-2</v>
      </c>
      <c r="AX82" s="60">
        <v>75</v>
      </c>
      <c r="AY82" s="68"/>
    </row>
    <row r="83" spans="1:51" x14ac:dyDescent="0.25">
      <c r="A83" s="42"/>
      <c r="B83" s="42"/>
      <c r="C83" s="42"/>
      <c r="D83" s="42"/>
      <c r="E83" s="42"/>
      <c r="F83" s="42"/>
      <c r="G83" s="42"/>
      <c r="H83" s="42"/>
      <c r="I83" s="42"/>
      <c r="J83" s="42"/>
      <c r="K83" s="42"/>
      <c r="L83" s="42"/>
      <c r="M83" s="42"/>
      <c r="N83" s="42"/>
      <c r="O83" s="42"/>
      <c r="P83" s="42"/>
      <c r="Q83" s="42"/>
      <c r="R83" s="42"/>
      <c r="S83" s="42"/>
      <c r="T83" s="42"/>
      <c r="U83" s="42"/>
      <c r="V83" s="42"/>
      <c r="W83" s="42"/>
      <c r="X83" s="42"/>
      <c r="Y83" s="42"/>
      <c r="Z83" s="42"/>
      <c r="AA83" s="42"/>
      <c r="AB83" s="42"/>
      <c r="AC83" s="42"/>
      <c r="AD83" s="42"/>
      <c r="AE83" s="42"/>
      <c r="AF83" s="42"/>
      <c r="AG83" s="42"/>
      <c r="AH83" s="42"/>
      <c r="AI83" s="42"/>
      <c r="AJ83" s="42"/>
      <c r="AK83" s="42"/>
      <c r="AL83" s="42"/>
      <c r="AM83" s="25"/>
      <c r="AN83" s="20" t="s">
        <v>6</v>
      </c>
      <c r="AO83" s="86">
        <v>0.53</v>
      </c>
      <c r="AP83" s="71">
        <v>0.51</v>
      </c>
      <c r="AQ83" s="25"/>
      <c r="AR83" s="25"/>
      <c r="AS83" s="68"/>
      <c r="AT83" s="68"/>
      <c r="AU83" s="68"/>
      <c r="AV83" s="68"/>
      <c r="AW83" s="68"/>
      <c r="AX83" s="68"/>
      <c r="AY83" s="68"/>
    </row>
    <row r="84" spans="1:51" ht="15.75" thickBot="1" x14ac:dyDescent="0.3">
      <c r="A84" s="42"/>
      <c r="B84" s="42"/>
      <c r="C84" s="42"/>
      <c r="D84" s="42"/>
      <c r="E84" s="42"/>
      <c r="F84" s="42"/>
      <c r="G84" s="42"/>
      <c r="H84" s="42"/>
      <c r="I84" s="42"/>
      <c r="J84" s="42"/>
      <c r="K84" s="42"/>
      <c r="L84" s="42"/>
      <c r="M84" s="42"/>
      <c r="N84" s="42"/>
      <c r="O84" s="42"/>
      <c r="P84" s="42"/>
      <c r="Q84" s="42"/>
      <c r="R84" s="42"/>
      <c r="S84" s="42"/>
      <c r="T84" s="42"/>
      <c r="U84" s="42"/>
      <c r="V84" s="42"/>
      <c r="W84" s="42"/>
      <c r="X84" s="42"/>
      <c r="Y84" s="42"/>
      <c r="Z84" s="42"/>
      <c r="AA84" s="42"/>
      <c r="AB84" s="42"/>
      <c r="AC84" s="42"/>
      <c r="AD84" s="42"/>
      <c r="AE84" s="42"/>
      <c r="AF84" s="42"/>
      <c r="AG84" s="42"/>
      <c r="AH84" s="42"/>
      <c r="AI84" s="42"/>
      <c r="AJ84" s="42"/>
      <c r="AK84" s="42"/>
      <c r="AL84" s="42"/>
      <c r="AM84" s="25"/>
      <c r="AN84" s="20" t="s">
        <v>7</v>
      </c>
      <c r="AO84" s="86">
        <v>0.54</v>
      </c>
      <c r="AP84" s="71">
        <v>0.52</v>
      </c>
      <c r="AQ84" s="25"/>
      <c r="AR84" s="25"/>
      <c r="AS84" s="68"/>
      <c r="AT84" s="68"/>
      <c r="AU84" s="68"/>
      <c r="AV84" s="68"/>
      <c r="AW84" s="68"/>
      <c r="AX84" s="68"/>
      <c r="AY84" s="68"/>
    </row>
    <row r="85" spans="1:51" ht="15.75" thickBot="1" x14ac:dyDescent="0.3">
      <c r="A85" s="42"/>
      <c r="B85" s="129" t="s">
        <v>60</v>
      </c>
      <c r="C85" s="138"/>
      <c r="D85" s="138"/>
      <c r="E85" s="130"/>
      <c r="F85" s="42"/>
      <c r="G85" s="126" t="s">
        <v>64</v>
      </c>
      <c r="H85" s="131"/>
      <c r="I85" s="131"/>
      <c r="J85" s="131"/>
      <c r="K85" s="131"/>
      <c r="L85" s="131"/>
      <c r="M85" s="131"/>
      <c r="N85" s="131"/>
      <c r="O85" s="127"/>
      <c r="P85" s="42"/>
      <c r="Q85" s="42"/>
      <c r="R85" s="42"/>
      <c r="S85" s="42"/>
      <c r="T85" s="42"/>
      <c r="U85" s="42"/>
      <c r="V85" s="42"/>
      <c r="W85" s="42"/>
      <c r="X85" s="42"/>
      <c r="Y85" s="42"/>
      <c r="Z85" s="42"/>
      <c r="AA85" s="42"/>
      <c r="AB85" s="42"/>
      <c r="AC85" s="42"/>
      <c r="AD85" s="42"/>
      <c r="AE85" s="42"/>
      <c r="AF85" s="42"/>
      <c r="AG85" s="42"/>
      <c r="AH85" s="42"/>
      <c r="AI85" s="42"/>
      <c r="AJ85" s="42"/>
      <c r="AK85" s="42"/>
      <c r="AL85" s="42"/>
      <c r="AM85" s="25"/>
      <c r="AN85" s="31" t="s">
        <v>9</v>
      </c>
      <c r="AO85" s="87">
        <v>0.33</v>
      </c>
      <c r="AP85" s="88">
        <v>0.3</v>
      </c>
      <c r="AQ85" s="25"/>
      <c r="AR85" s="25"/>
      <c r="AS85" s="68"/>
      <c r="AT85" s="68"/>
      <c r="AU85" s="68"/>
      <c r="AV85" s="68"/>
      <c r="AW85" s="68"/>
      <c r="AX85" s="68"/>
      <c r="AY85" s="68"/>
    </row>
    <row r="86" spans="1:51" x14ac:dyDescent="0.25">
      <c r="A86" s="42"/>
      <c r="B86" s="42"/>
      <c r="C86" s="42"/>
      <c r="D86" s="42"/>
      <c r="E86" s="42"/>
      <c r="F86" s="42"/>
      <c r="G86" s="42"/>
      <c r="H86" s="42"/>
      <c r="I86" s="42"/>
      <c r="J86" s="42"/>
      <c r="K86" s="42"/>
      <c r="L86" s="42"/>
      <c r="M86" s="42"/>
      <c r="N86" s="42"/>
      <c r="O86" s="42"/>
      <c r="P86" s="42"/>
      <c r="Q86" s="42"/>
      <c r="R86" s="42"/>
      <c r="S86" s="42"/>
      <c r="T86" s="42"/>
      <c r="U86" s="42"/>
      <c r="V86" s="42"/>
      <c r="W86" s="42"/>
      <c r="X86" s="42"/>
      <c r="Y86" s="42"/>
      <c r="Z86" s="42"/>
      <c r="AA86" s="42"/>
      <c r="AB86" s="42"/>
      <c r="AC86" s="42"/>
      <c r="AD86" s="42"/>
      <c r="AE86" s="42"/>
      <c r="AF86" s="42"/>
      <c r="AG86" s="42"/>
      <c r="AH86" s="42"/>
      <c r="AI86" s="42"/>
      <c r="AJ86" s="42"/>
      <c r="AK86" s="42"/>
      <c r="AL86" s="42"/>
      <c r="AM86" s="25"/>
      <c r="AN86" s="33" t="s">
        <v>8</v>
      </c>
      <c r="AO86" s="87">
        <v>0.12</v>
      </c>
      <c r="AP86" s="88">
        <v>0.1</v>
      </c>
      <c r="AQ86" s="25"/>
      <c r="AR86" s="25"/>
      <c r="AS86" s="68"/>
      <c r="AT86" s="68"/>
      <c r="AU86" s="68"/>
      <c r="AV86" s="68"/>
      <c r="AW86" s="68"/>
      <c r="AX86" s="68"/>
      <c r="AY86" s="68"/>
    </row>
    <row r="87" spans="1:51" x14ac:dyDescent="0.25">
      <c r="A87" s="42"/>
      <c r="B87" s="42"/>
      <c r="C87" s="42"/>
      <c r="D87" s="42"/>
      <c r="E87" s="42"/>
      <c r="F87" s="42"/>
      <c r="G87" s="42"/>
      <c r="H87" s="42"/>
      <c r="I87" s="42"/>
      <c r="J87" s="42"/>
      <c r="K87" s="42"/>
      <c r="L87" s="42"/>
      <c r="M87" s="42"/>
      <c r="N87" s="42"/>
      <c r="O87" s="42"/>
      <c r="P87" s="42"/>
      <c r="Q87" s="42"/>
      <c r="R87" s="42"/>
      <c r="S87" s="42"/>
      <c r="T87" s="42"/>
      <c r="U87" s="42"/>
      <c r="V87" s="42"/>
      <c r="W87" s="42"/>
      <c r="X87" s="42"/>
      <c r="Y87" s="42"/>
      <c r="Z87" s="42"/>
      <c r="AA87" s="42"/>
      <c r="AB87" s="42"/>
      <c r="AC87" s="42"/>
      <c r="AD87" s="42"/>
      <c r="AE87" s="42"/>
      <c r="AF87" s="42"/>
      <c r="AG87" s="42"/>
      <c r="AH87" s="42"/>
      <c r="AI87" s="42"/>
      <c r="AJ87" s="42"/>
      <c r="AK87" s="42"/>
      <c r="AL87" s="42"/>
      <c r="AM87" s="25"/>
      <c r="AN87" s="25"/>
      <c r="AO87" s="25"/>
      <c r="AP87" s="25"/>
      <c r="AQ87" s="25"/>
      <c r="AR87" s="25"/>
      <c r="AS87" s="68"/>
      <c r="AT87" s="68"/>
      <c r="AU87" s="68"/>
      <c r="AV87" s="68"/>
      <c r="AW87" s="68"/>
      <c r="AX87" s="68"/>
      <c r="AY87" s="68"/>
    </row>
    <row r="88" spans="1:51" x14ac:dyDescent="0.25">
      <c r="A88" s="42"/>
      <c r="B88" s="139" t="s">
        <v>63</v>
      </c>
      <c r="C88" s="139"/>
      <c r="D88" s="42"/>
      <c r="E88" s="42"/>
      <c r="F88" s="42"/>
      <c r="G88" s="42"/>
      <c r="H88" s="42"/>
      <c r="I88" s="42"/>
      <c r="J88" s="42"/>
      <c r="K88" s="42"/>
      <c r="L88" s="42"/>
      <c r="M88" s="42"/>
      <c r="N88" s="42"/>
      <c r="O88" s="42"/>
      <c r="P88" s="42"/>
      <c r="Q88" s="42"/>
      <c r="R88" s="42"/>
      <c r="S88" s="42"/>
      <c r="T88" s="42"/>
      <c r="U88" s="42"/>
      <c r="V88" s="42"/>
      <c r="W88" s="42"/>
      <c r="X88" s="42"/>
      <c r="Y88" s="42"/>
      <c r="Z88" s="42"/>
      <c r="AA88" s="42"/>
      <c r="AB88" s="42"/>
      <c r="AC88" s="42"/>
      <c r="AD88" s="42"/>
      <c r="AE88" s="42"/>
      <c r="AF88" s="42"/>
      <c r="AG88" s="42"/>
      <c r="AH88" s="42"/>
      <c r="AI88" s="42"/>
      <c r="AJ88" s="42"/>
      <c r="AK88" s="42"/>
      <c r="AL88" s="42"/>
      <c r="AM88" s="25"/>
      <c r="AN88" s="25"/>
      <c r="AO88" s="25"/>
      <c r="AP88" s="25"/>
      <c r="AQ88" s="25"/>
      <c r="AR88" s="25"/>
      <c r="AS88" s="68"/>
      <c r="AT88" s="68"/>
      <c r="AU88" s="68"/>
      <c r="AV88" s="68"/>
      <c r="AW88" s="68"/>
      <c r="AX88" s="68"/>
      <c r="AY88" s="68"/>
    </row>
    <row r="89" spans="1:51" x14ac:dyDescent="0.25">
      <c r="A89" s="42"/>
      <c r="B89" s="42"/>
      <c r="C89" s="42"/>
      <c r="D89" s="42"/>
      <c r="E89" s="42"/>
      <c r="F89" s="42"/>
      <c r="G89" s="42"/>
      <c r="H89" s="42"/>
      <c r="I89" s="42"/>
      <c r="J89" s="42"/>
      <c r="K89" s="42"/>
      <c r="L89" s="42"/>
      <c r="M89" s="42"/>
      <c r="N89" s="42"/>
      <c r="O89" s="42"/>
      <c r="P89" s="42"/>
      <c r="Q89" s="42"/>
      <c r="R89" s="42"/>
      <c r="S89" s="42"/>
      <c r="T89" s="42"/>
      <c r="U89" s="42"/>
      <c r="V89" s="42"/>
      <c r="W89" s="42"/>
      <c r="X89" s="42"/>
      <c r="Y89" s="42"/>
      <c r="Z89" s="42"/>
      <c r="AA89" s="42"/>
      <c r="AB89" s="42"/>
      <c r="AC89" s="42"/>
      <c r="AD89" s="42"/>
      <c r="AE89" s="42"/>
      <c r="AF89" s="42"/>
      <c r="AG89" s="42"/>
      <c r="AH89" s="42"/>
      <c r="AI89" s="42"/>
      <c r="AJ89" s="42"/>
      <c r="AK89" s="42"/>
      <c r="AL89" s="42"/>
    </row>
    <row r="90" spans="1:51" x14ac:dyDescent="0.25">
      <c r="A90" s="42"/>
      <c r="B90" s="142" t="s">
        <v>66</v>
      </c>
      <c r="C90" s="142"/>
      <c r="D90" s="142"/>
      <c r="E90" s="142"/>
      <c r="F90" s="142"/>
      <c r="G90" s="142"/>
      <c r="H90" s="42"/>
      <c r="I90" s="42"/>
      <c r="J90" s="42"/>
      <c r="K90" s="42"/>
      <c r="L90" s="42"/>
      <c r="M90" s="42"/>
      <c r="N90" s="42"/>
      <c r="O90" s="42"/>
      <c r="P90" s="42"/>
      <c r="Q90" s="42"/>
      <c r="R90" s="42"/>
      <c r="S90" s="42"/>
      <c r="T90" s="42"/>
      <c r="U90" s="42"/>
      <c r="V90" s="42"/>
      <c r="W90" s="42"/>
      <c r="X90" s="42"/>
      <c r="Y90" s="42"/>
      <c r="Z90" s="42"/>
      <c r="AA90" s="42"/>
      <c r="AB90" s="42"/>
      <c r="AC90" s="42"/>
      <c r="AD90" s="42"/>
      <c r="AE90" s="42"/>
      <c r="AF90" s="42"/>
      <c r="AG90" s="42"/>
      <c r="AH90" s="42"/>
      <c r="AI90" s="42"/>
      <c r="AJ90" s="42"/>
      <c r="AK90" s="42"/>
      <c r="AL90" s="42"/>
    </row>
    <row r="91" spans="1:51" x14ac:dyDescent="0.25">
      <c r="A91" s="42"/>
      <c r="B91" s="42"/>
      <c r="C91" s="42"/>
      <c r="D91" s="42"/>
      <c r="E91" s="42"/>
      <c r="F91" s="42"/>
      <c r="G91" s="42"/>
      <c r="H91" s="42"/>
      <c r="I91" s="42"/>
      <c r="J91" s="42"/>
      <c r="K91" s="42"/>
      <c r="L91" s="42"/>
      <c r="M91" s="42"/>
      <c r="N91" s="42"/>
      <c r="O91" s="42"/>
      <c r="P91" s="42"/>
      <c r="Q91" s="42"/>
      <c r="R91" s="42"/>
      <c r="S91" s="42"/>
      <c r="T91" s="42"/>
      <c r="U91" s="42"/>
      <c r="V91" s="42"/>
      <c r="W91" s="42"/>
      <c r="X91" s="42"/>
      <c r="Y91" s="42"/>
      <c r="Z91" s="42"/>
      <c r="AA91" s="42"/>
      <c r="AB91" s="42"/>
      <c r="AC91" s="42"/>
      <c r="AD91" s="42"/>
      <c r="AE91" s="42"/>
      <c r="AF91" s="42"/>
      <c r="AG91" s="42"/>
      <c r="AH91" s="42"/>
      <c r="AI91" s="42"/>
      <c r="AJ91" s="42"/>
      <c r="AK91" s="42"/>
      <c r="AL91" s="42"/>
    </row>
    <row r="92" spans="1:51" x14ac:dyDescent="0.25">
      <c r="A92" s="42"/>
      <c r="B92" s="147" t="s">
        <v>76</v>
      </c>
      <c r="C92" s="147"/>
      <c r="D92" s="147"/>
      <c r="E92" s="147"/>
      <c r="F92" s="147"/>
      <c r="G92" s="147"/>
      <c r="H92" s="147"/>
      <c r="I92" s="147"/>
      <c r="J92" s="147"/>
      <c r="K92" s="147"/>
      <c r="L92" s="147"/>
      <c r="M92" s="147"/>
      <c r="N92" s="147"/>
      <c r="O92" s="147"/>
      <c r="P92" s="147"/>
      <c r="Q92" s="147"/>
      <c r="R92" s="147"/>
      <c r="S92" s="147"/>
      <c r="T92" s="147"/>
      <c r="U92" s="147"/>
      <c r="V92" s="147"/>
      <c r="W92" s="147"/>
      <c r="X92" s="147"/>
      <c r="Y92" s="147"/>
      <c r="Z92" s="147"/>
      <c r="AA92" s="147"/>
      <c r="AB92" s="147"/>
      <c r="AC92" s="147"/>
      <c r="AD92" s="147"/>
      <c r="AE92" s="147"/>
      <c r="AF92" s="147"/>
      <c r="AG92" s="147"/>
      <c r="AH92" s="147"/>
      <c r="AI92" s="147"/>
      <c r="AJ92" s="147"/>
      <c r="AK92" s="147"/>
      <c r="AL92" s="42"/>
    </row>
    <row r="93" spans="1:51" x14ac:dyDescent="0.25">
      <c r="A93" s="42"/>
      <c r="B93" s="42"/>
      <c r="C93" s="42"/>
      <c r="D93" s="42"/>
      <c r="E93" s="42"/>
      <c r="F93" s="42"/>
      <c r="G93" s="42"/>
      <c r="H93" s="42"/>
      <c r="I93" s="42"/>
      <c r="J93" s="42"/>
      <c r="K93" s="42"/>
      <c r="L93" s="42"/>
      <c r="M93" s="42"/>
      <c r="N93" s="42"/>
      <c r="O93" s="42"/>
      <c r="P93" s="42"/>
      <c r="Q93" s="42"/>
      <c r="R93" s="42"/>
      <c r="S93" s="42"/>
      <c r="T93" s="42"/>
      <c r="U93" s="42"/>
      <c r="V93" s="42"/>
      <c r="W93" s="42"/>
      <c r="X93" s="42"/>
      <c r="Y93" s="42"/>
      <c r="Z93" s="42"/>
      <c r="AA93" s="42"/>
      <c r="AB93" s="42"/>
      <c r="AC93" s="42"/>
      <c r="AD93" s="42"/>
      <c r="AE93" s="42"/>
      <c r="AF93" s="42"/>
      <c r="AG93" s="42"/>
      <c r="AH93" s="42"/>
      <c r="AI93" s="42"/>
      <c r="AJ93" s="42"/>
      <c r="AK93" s="42"/>
      <c r="AL93" s="42"/>
    </row>
    <row r="94" spans="1:51" x14ac:dyDescent="0.25">
      <c r="A94" s="42"/>
      <c r="B94" s="148" t="str">
        <f>SUBSTITUTE(SUBSTITUTE(SUBSTITUTE(SUBSTITUTE(B92,",",";"),".",","),"AbrasionVolumePerUnitEnergy=(",""),")","")</f>
        <v>3,6040520999005E-9;3,0403851838024E-9;2,5621223459011E-9;2,2205060331142E-9;1,9130513516061E-9;1,6687956879614E-9;1,3972107192981E-9;1,166619708169E-9;9,5994183893099E-10;7,5497205125885E-10;5,9782854737694E-10;4,9192749041301E-10;3,9627492283272E-10;3,4503247591466E-10;3,2453549714744E-10;3,1599508932779E-10;3,2111933401962E-10;3,3307590496712E-10;3,5528096529827E-10;3,8773451501299E-10;4,3385271723925E-10;5,0388406136253E-10;5,7562348704379E-10;6,507790758568E-10;7,327669909257E-10;8,6599735291248E-10;1,0385135908719E-9;1,2913096623341E-9;1,6687956879614E-9;2,1863444018357E-9;2,510879898983E-9;2,8354153961306E-9</v>
      </c>
      <c r="C94" s="148"/>
      <c r="D94" s="148"/>
      <c r="E94" s="148"/>
      <c r="F94" s="148"/>
      <c r="G94" s="148"/>
      <c r="H94" s="148"/>
      <c r="I94" s="148"/>
      <c r="J94" s="148"/>
      <c r="K94" s="148"/>
      <c r="L94" s="148"/>
      <c r="M94" s="148"/>
      <c r="N94" s="148"/>
      <c r="O94" s="148"/>
      <c r="P94" s="148"/>
      <c r="Q94" s="148"/>
      <c r="R94" s="148"/>
      <c r="S94" s="148"/>
      <c r="T94" s="148"/>
      <c r="U94" s="148"/>
      <c r="V94" s="148"/>
      <c r="W94" s="148"/>
      <c r="X94" s="148"/>
      <c r="Y94" s="148"/>
      <c r="Z94" s="148"/>
      <c r="AA94" s="148"/>
      <c r="AB94" s="148"/>
      <c r="AC94" s="148"/>
      <c r="AD94" s="148"/>
      <c r="AE94" s="148"/>
      <c r="AF94" s="148"/>
      <c r="AG94" s="148"/>
      <c r="AH94" s="148"/>
      <c r="AI94" s="148"/>
      <c r="AJ94" s="148"/>
      <c r="AK94" s="148"/>
      <c r="AL94" s="42"/>
    </row>
    <row r="95" spans="1:51" x14ac:dyDescent="0.25">
      <c r="A95" s="42"/>
      <c r="B95" s="43">
        <v>1</v>
      </c>
      <c r="C95" s="43">
        <f>FIND(";",$B$94,B95+1)</f>
        <v>19</v>
      </c>
      <c r="D95" s="43">
        <f t="shared" ref="D95:AG95" si="44">FIND(";",$B$94,C95+1)</f>
        <v>38</v>
      </c>
      <c r="E95" s="43">
        <f t="shared" si="44"/>
        <v>57</v>
      </c>
      <c r="F95" s="43">
        <f t="shared" si="44"/>
        <v>76</v>
      </c>
      <c r="G95" s="43">
        <f t="shared" si="44"/>
        <v>95</v>
      </c>
      <c r="H95" s="43">
        <f t="shared" si="44"/>
        <v>114</v>
      </c>
      <c r="I95" s="43">
        <f t="shared" si="44"/>
        <v>133</v>
      </c>
      <c r="J95" s="43">
        <f t="shared" si="44"/>
        <v>151</v>
      </c>
      <c r="K95" s="43">
        <f t="shared" si="44"/>
        <v>171</v>
      </c>
      <c r="L95" s="43">
        <f t="shared" si="44"/>
        <v>191</v>
      </c>
      <c r="M95" s="43">
        <f t="shared" si="44"/>
        <v>211</v>
      </c>
      <c r="N95" s="43">
        <f t="shared" si="44"/>
        <v>231</v>
      </c>
      <c r="O95" s="43">
        <f t="shared" si="44"/>
        <v>251</v>
      </c>
      <c r="P95" s="43">
        <f t="shared" si="44"/>
        <v>271</v>
      </c>
      <c r="Q95" s="43">
        <f t="shared" si="44"/>
        <v>291</v>
      </c>
      <c r="R95" s="43">
        <f t="shared" si="44"/>
        <v>311</v>
      </c>
      <c r="S95" s="43">
        <f t="shared" si="44"/>
        <v>331</v>
      </c>
      <c r="T95" s="43">
        <f t="shared" si="44"/>
        <v>351</v>
      </c>
      <c r="U95" s="43">
        <f t="shared" si="44"/>
        <v>371</v>
      </c>
      <c r="V95" s="43">
        <f t="shared" si="44"/>
        <v>391</v>
      </c>
      <c r="W95" s="43">
        <f t="shared" si="44"/>
        <v>411</v>
      </c>
      <c r="X95" s="43">
        <f t="shared" si="44"/>
        <v>431</v>
      </c>
      <c r="Y95" s="43">
        <f t="shared" si="44"/>
        <v>451</v>
      </c>
      <c r="Z95" s="43">
        <f t="shared" si="44"/>
        <v>470</v>
      </c>
      <c r="AA95" s="43">
        <f t="shared" si="44"/>
        <v>489</v>
      </c>
      <c r="AB95" s="43">
        <f t="shared" si="44"/>
        <v>509</v>
      </c>
      <c r="AC95" s="43">
        <f t="shared" si="44"/>
        <v>528</v>
      </c>
      <c r="AD95" s="43">
        <f t="shared" si="44"/>
        <v>547</v>
      </c>
      <c r="AE95" s="43">
        <f t="shared" si="44"/>
        <v>566</v>
      </c>
      <c r="AF95" s="43">
        <f t="shared" si="44"/>
        <v>585</v>
      </c>
      <c r="AG95" s="43">
        <f t="shared" si="44"/>
        <v>603</v>
      </c>
      <c r="AH95" s="42"/>
      <c r="AI95" s="42"/>
      <c r="AJ95" s="42"/>
      <c r="AK95" s="42"/>
      <c r="AL95" s="42"/>
    </row>
    <row r="96" spans="1:51" s="46" customFormat="1" x14ac:dyDescent="0.25">
      <c r="A96" s="44"/>
      <c r="B96" s="45">
        <f>_xlfn.NUMBERVALUE(MID($B$94,B95,C95-1))</f>
        <v>3.6040520999005001E-9</v>
      </c>
      <c r="C96" s="45">
        <f t="shared" ref="C96:AF96" si="45">_xlfn.NUMBERVALUE(MID($B$94,C95+1,D95-C95-1))</f>
        <v>3.0403851838024001E-9</v>
      </c>
      <c r="D96" s="45">
        <f t="shared" si="45"/>
        <v>2.5621223459011002E-9</v>
      </c>
      <c r="E96" s="45">
        <f t="shared" si="45"/>
        <v>2.2205060331141999E-9</v>
      </c>
      <c r="F96" s="45">
        <f t="shared" si="45"/>
        <v>1.9130513516060999E-9</v>
      </c>
      <c r="G96" s="45">
        <f t="shared" si="45"/>
        <v>1.6687956879614E-9</v>
      </c>
      <c r="H96" s="45">
        <f t="shared" si="45"/>
        <v>1.3972107192980999E-9</v>
      </c>
      <c r="I96" s="45">
        <f t="shared" si="45"/>
        <v>1.1666197081689999E-9</v>
      </c>
      <c r="J96" s="45">
        <f t="shared" si="45"/>
        <v>9.5994183893099006E-10</v>
      </c>
      <c r="K96" s="45">
        <f t="shared" si="45"/>
        <v>7.5497205125885005E-10</v>
      </c>
      <c r="L96" s="45">
        <f t="shared" si="45"/>
        <v>5.9782854737694001E-10</v>
      </c>
      <c r="M96" s="45">
        <f t="shared" si="45"/>
        <v>4.9192749041301E-10</v>
      </c>
      <c r="N96" s="45">
        <f t="shared" si="45"/>
        <v>3.9627492283271999E-10</v>
      </c>
      <c r="O96" s="45">
        <f t="shared" si="45"/>
        <v>3.4503247591465999E-10</v>
      </c>
      <c r="P96" s="45">
        <f t="shared" si="45"/>
        <v>3.2453549714744001E-10</v>
      </c>
      <c r="Q96" s="45">
        <f t="shared" si="45"/>
        <v>3.1599508932779001E-10</v>
      </c>
      <c r="R96" s="45">
        <f t="shared" si="45"/>
        <v>3.2111933401962002E-10</v>
      </c>
      <c r="S96" s="45">
        <f t="shared" si="45"/>
        <v>3.3307590496711999E-10</v>
      </c>
      <c r="T96" s="45">
        <f t="shared" si="45"/>
        <v>3.5528096529827E-10</v>
      </c>
      <c r="U96" s="45">
        <f t="shared" si="45"/>
        <v>3.8773451501299001E-10</v>
      </c>
      <c r="V96" s="45">
        <f t="shared" si="45"/>
        <v>4.3385271723924999E-10</v>
      </c>
      <c r="W96" s="45">
        <f t="shared" si="45"/>
        <v>5.0388406136252995E-10</v>
      </c>
      <c r="X96" s="45">
        <f t="shared" si="45"/>
        <v>5.7562348704379004E-10</v>
      </c>
      <c r="Y96" s="45">
        <f t="shared" si="45"/>
        <v>6.507790758568E-10</v>
      </c>
      <c r="Z96" s="45">
        <f t="shared" si="45"/>
        <v>7.3276699092569997E-10</v>
      </c>
      <c r="AA96" s="45">
        <f t="shared" si="45"/>
        <v>8.6599735291247997E-10</v>
      </c>
      <c r="AB96" s="45">
        <f t="shared" si="45"/>
        <v>1.0385135908719001E-9</v>
      </c>
      <c r="AC96" s="45">
        <f t="shared" si="45"/>
        <v>1.2913096623341001E-9</v>
      </c>
      <c r="AD96" s="45">
        <f t="shared" si="45"/>
        <v>1.6687956879614E-9</v>
      </c>
      <c r="AE96" s="45">
        <f t="shared" si="45"/>
        <v>2.1863444018357002E-9</v>
      </c>
      <c r="AF96" s="45">
        <f t="shared" si="45"/>
        <v>2.5108798989829999E-9</v>
      </c>
      <c r="AG96" s="45">
        <f>_xlfn.NUMBERVALUE(MID($B$94,AG95+1,50))</f>
        <v>2.8354153961305999E-9</v>
      </c>
      <c r="AH96" s="42"/>
      <c r="AI96" s="42"/>
      <c r="AJ96" s="42"/>
      <c r="AK96" s="42"/>
      <c r="AL96" s="44"/>
    </row>
    <row r="97" spans="1:38" x14ac:dyDescent="0.25">
      <c r="A97" s="42"/>
      <c r="B97" s="42"/>
      <c r="C97" s="42"/>
      <c r="D97" s="42"/>
      <c r="E97" s="42"/>
      <c r="F97" s="42"/>
      <c r="G97" s="42"/>
      <c r="H97" s="42"/>
      <c r="I97" s="42"/>
      <c r="J97" s="42"/>
      <c r="K97" s="42"/>
      <c r="L97" s="42"/>
      <c r="M97" s="42"/>
      <c r="N97" s="42"/>
      <c r="O97" s="42"/>
      <c r="P97" s="42"/>
      <c r="Q97" s="42"/>
      <c r="R97" s="42"/>
      <c r="S97" s="42"/>
      <c r="T97" s="42"/>
      <c r="U97" s="42"/>
      <c r="V97" s="42"/>
      <c r="W97" s="42"/>
      <c r="X97" s="42"/>
      <c r="Y97" s="42"/>
      <c r="Z97" s="42"/>
      <c r="AA97" s="42"/>
      <c r="AB97" s="42"/>
      <c r="AC97" s="42"/>
      <c r="AD97" s="42"/>
      <c r="AE97" s="42"/>
      <c r="AF97" s="42"/>
      <c r="AG97" s="42"/>
      <c r="AH97" s="42"/>
      <c r="AI97" s="42"/>
      <c r="AJ97" s="42"/>
      <c r="AK97" s="42"/>
      <c r="AL97" s="42"/>
    </row>
    <row r="98" spans="1:38" x14ac:dyDescent="0.25">
      <c r="A98" s="42"/>
      <c r="B98" s="142" t="s">
        <v>67</v>
      </c>
      <c r="C98" s="142"/>
      <c r="D98" s="142"/>
      <c r="E98" s="142"/>
      <c r="F98" s="142"/>
      <c r="G98" s="142"/>
      <c r="H98" s="42"/>
      <c r="I98" s="42"/>
      <c r="J98" s="42"/>
      <c r="K98" s="42"/>
      <c r="L98" s="42"/>
      <c r="M98" s="42"/>
      <c r="N98" s="42"/>
      <c r="O98" s="42"/>
      <c r="P98" s="42"/>
      <c r="Q98" s="42"/>
      <c r="R98" s="42"/>
      <c r="S98" s="42"/>
      <c r="T98" s="42"/>
      <c r="U98" s="42"/>
      <c r="V98" s="42"/>
      <c r="W98" s="42"/>
      <c r="X98" s="42"/>
      <c r="Y98" s="42"/>
      <c r="Z98" s="42"/>
      <c r="AA98" s="42"/>
      <c r="AB98" s="42"/>
      <c r="AC98" s="42"/>
      <c r="AD98" s="42"/>
      <c r="AE98" s="42"/>
      <c r="AF98" s="42"/>
      <c r="AG98" s="42"/>
      <c r="AH98" s="42"/>
      <c r="AI98" s="42"/>
      <c r="AJ98" s="42"/>
      <c r="AK98" s="42"/>
      <c r="AL98" s="42"/>
    </row>
    <row r="99" spans="1:38" ht="15.75" thickBot="1" x14ac:dyDescent="0.3">
      <c r="A99" s="42"/>
      <c r="B99" s="42"/>
      <c r="C99" s="42"/>
      <c r="D99" s="42"/>
      <c r="E99" s="42"/>
      <c r="F99" s="42"/>
      <c r="G99" s="42"/>
      <c r="H99" s="42"/>
      <c r="I99" s="42"/>
      <c r="J99" s="42"/>
      <c r="K99" s="42"/>
      <c r="L99" s="42"/>
      <c r="M99" s="42"/>
      <c r="N99" s="42"/>
      <c r="O99" s="42"/>
      <c r="P99" s="42"/>
      <c r="Q99" s="42"/>
      <c r="R99" s="42"/>
      <c r="S99" s="42"/>
      <c r="T99" s="42"/>
      <c r="U99" s="42"/>
      <c r="V99" s="42"/>
      <c r="W99" s="42"/>
      <c r="X99" s="42"/>
      <c r="Y99" s="42"/>
      <c r="Z99" s="42"/>
      <c r="AA99" s="42"/>
      <c r="AB99" s="42"/>
      <c r="AC99" s="42"/>
      <c r="AD99" s="42"/>
      <c r="AE99" s="42"/>
      <c r="AF99" s="42"/>
      <c r="AG99" s="42"/>
      <c r="AH99" s="42"/>
      <c r="AI99" s="42"/>
      <c r="AJ99" s="42"/>
      <c r="AK99" s="42"/>
      <c r="AL99" s="42"/>
    </row>
    <row r="100" spans="1:38" ht="15.75" thickBot="1" x14ac:dyDescent="0.3">
      <c r="A100" s="42"/>
      <c r="B100" s="47" t="s">
        <v>62</v>
      </c>
      <c r="C100" s="48">
        <v>1</v>
      </c>
      <c r="D100" s="20">
        <v>2</v>
      </c>
      <c r="E100" s="48">
        <v>3</v>
      </c>
      <c r="F100" s="20">
        <v>4</v>
      </c>
      <c r="G100" s="48">
        <v>5</v>
      </c>
      <c r="H100" s="20">
        <v>6</v>
      </c>
      <c r="I100" s="48">
        <v>7</v>
      </c>
      <c r="J100" s="20">
        <v>8</v>
      </c>
      <c r="K100" s="48">
        <v>9</v>
      </c>
      <c r="L100" s="20">
        <v>10</v>
      </c>
      <c r="M100" s="48">
        <v>11</v>
      </c>
      <c r="N100" s="20">
        <v>12</v>
      </c>
      <c r="O100" s="48">
        <v>13</v>
      </c>
      <c r="P100" s="20">
        <v>14</v>
      </c>
      <c r="Q100" s="48">
        <v>15</v>
      </c>
      <c r="R100" s="20">
        <v>16</v>
      </c>
      <c r="S100" s="48">
        <v>17</v>
      </c>
      <c r="T100" s="20">
        <v>18</v>
      </c>
      <c r="U100" s="48">
        <v>19</v>
      </c>
      <c r="V100" s="20">
        <v>20</v>
      </c>
      <c r="W100" s="48">
        <v>21</v>
      </c>
      <c r="X100" s="20">
        <v>22</v>
      </c>
      <c r="Y100" s="48">
        <v>23</v>
      </c>
      <c r="Z100" s="20">
        <v>24</v>
      </c>
      <c r="AA100" s="48">
        <v>25</v>
      </c>
      <c r="AB100" s="20">
        <v>26</v>
      </c>
      <c r="AC100" s="48">
        <v>27</v>
      </c>
      <c r="AD100" s="20">
        <v>28</v>
      </c>
      <c r="AE100" s="48">
        <v>29</v>
      </c>
      <c r="AF100" s="20">
        <v>30</v>
      </c>
      <c r="AG100" s="48">
        <v>31</v>
      </c>
      <c r="AH100" s="20">
        <v>32</v>
      </c>
      <c r="AI100" s="42"/>
      <c r="AJ100" s="42"/>
      <c r="AK100" s="42"/>
      <c r="AL100" s="42"/>
    </row>
    <row r="101" spans="1:38" x14ac:dyDescent="0.25">
      <c r="A101" s="42"/>
      <c r="B101" s="20" t="s">
        <v>65</v>
      </c>
      <c r="C101" s="49">
        <f>B96</f>
        <v>3.6040520999005001E-9</v>
      </c>
      <c r="D101" s="49">
        <f t="shared" ref="D101:AH101" si="46">C96</f>
        <v>3.0403851838024001E-9</v>
      </c>
      <c r="E101" s="49">
        <f t="shared" si="46"/>
        <v>2.5621223459011002E-9</v>
      </c>
      <c r="F101" s="49">
        <f t="shared" si="46"/>
        <v>2.2205060331141999E-9</v>
      </c>
      <c r="G101" s="49">
        <f t="shared" si="46"/>
        <v>1.9130513516060999E-9</v>
      </c>
      <c r="H101" s="49">
        <f t="shared" si="46"/>
        <v>1.6687956879614E-9</v>
      </c>
      <c r="I101" s="49">
        <f t="shared" si="46"/>
        <v>1.3972107192980999E-9</v>
      </c>
      <c r="J101" s="49">
        <f t="shared" si="46"/>
        <v>1.1666197081689999E-9</v>
      </c>
      <c r="K101" s="49">
        <f t="shared" si="46"/>
        <v>9.5994183893099006E-10</v>
      </c>
      <c r="L101" s="49">
        <f t="shared" si="46"/>
        <v>7.5497205125885005E-10</v>
      </c>
      <c r="M101" s="49">
        <f t="shared" si="46"/>
        <v>5.9782854737694001E-10</v>
      </c>
      <c r="N101" s="49">
        <f t="shared" si="46"/>
        <v>4.9192749041301E-10</v>
      </c>
      <c r="O101" s="49">
        <f t="shared" si="46"/>
        <v>3.9627492283271999E-10</v>
      </c>
      <c r="P101" s="49">
        <f t="shared" si="46"/>
        <v>3.4503247591465999E-10</v>
      </c>
      <c r="Q101" s="49">
        <f t="shared" si="46"/>
        <v>3.2453549714744001E-10</v>
      </c>
      <c r="R101" s="49">
        <f t="shared" si="46"/>
        <v>3.1599508932779001E-10</v>
      </c>
      <c r="S101" s="49">
        <f t="shared" si="46"/>
        <v>3.2111933401962002E-10</v>
      </c>
      <c r="T101" s="49">
        <f t="shared" si="46"/>
        <v>3.3307590496711999E-10</v>
      </c>
      <c r="U101" s="49">
        <f t="shared" si="46"/>
        <v>3.5528096529827E-10</v>
      </c>
      <c r="V101" s="49">
        <f t="shared" si="46"/>
        <v>3.8773451501299001E-10</v>
      </c>
      <c r="W101" s="49">
        <f t="shared" si="46"/>
        <v>4.3385271723924999E-10</v>
      </c>
      <c r="X101" s="49">
        <f t="shared" si="46"/>
        <v>5.0388406136252995E-10</v>
      </c>
      <c r="Y101" s="49">
        <f t="shared" si="46"/>
        <v>5.7562348704379004E-10</v>
      </c>
      <c r="Z101" s="49">
        <f t="shared" si="46"/>
        <v>6.507790758568E-10</v>
      </c>
      <c r="AA101" s="49">
        <f t="shared" si="46"/>
        <v>7.3276699092569997E-10</v>
      </c>
      <c r="AB101" s="49">
        <f t="shared" si="46"/>
        <v>8.6599735291247997E-10</v>
      </c>
      <c r="AC101" s="49">
        <f t="shared" si="46"/>
        <v>1.0385135908719001E-9</v>
      </c>
      <c r="AD101" s="49">
        <f t="shared" si="46"/>
        <v>1.2913096623341001E-9</v>
      </c>
      <c r="AE101" s="49">
        <f t="shared" si="46"/>
        <v>1.6687956879614E-9</v>
      </c>
      <c r="AF101" s="49">
        <f t="shared" si="46"/>
        <v>2.1863444018357002E-9</v>
      </c>
      <c r="AG101" s="49">
        <f t="shared" si="46"/>
        <v>2.5108798989829999E-9</v>
      </c>
      <c r="AH101" s="49">
        <f t="shared" si="46"/>
        <v>2.8354153961305999E-9</v>
      </c>
      <c r="AI101" s="42"/>
      <c r="AJ101" s="42"/>
      <c r="AK101" s="42"/>
      <c r="AL101" s="42"/>
    </row>
    <row r="102" spans="1:38" x14ac:dyDescent="0.25">
      <c r="A102" s="42"/>
      <c r="B102" s="42"/>
      <c r="C102" s="42"/>
      <c r="D102" s="42"/>
      <c r="E102" s="42"/>
      <c r="F102" s="42"/>
      <c r="G102" s="42"/>
      <c r="H102" s="42"/>
      <c r="I102" s="42"/>
      <c r="J102" s="42"/>
      <c r="K102" s="42"/>
      <c r="L102" s="42"/>
      <c r="M102" s="42"/>
      <c r="N102" s="42"/>
      <c r="O102" s="42"/>
      <c r="P102" s="42"/>
      <c r="Q102" s="42"/>
      <c r="R102" s="42"/>
      <c r="S102" s="42"/>
      <c r="T102" s="42"/>
      <c r="U102" s="42"/>
      <c r="V102" s="42"/>
      <c r="W102" s="42"/>
      <c r="X102" s="42"/>
      <c r="Y102" s="42"/>
      <c r="Z102" s="42"/>
      <c r="AA102" s="42"/>
      <c r="AB102" s="42"/>
      <c r="AC102" s="42"/>
      <c r="AD102" s="42"/>
      <c r="AE102" s="42"/>
      <c r="AF102" s="42"/>
      <c r="AG102" s="42"/>
      <c r="AH102" s="42"/>
      <c r="AI102" s="42"/>
      <c r="AJ102" s="42"/>
      <c r="AK102" s="42"/>
      <c r="AL102" s="42"/>
    </row>
    <row r="103" spans="1:38" x14ac:dyDescent="0.25">
      <c r="A103" s="42"/>
      <c r="B103" s="42"/>
      <c r="C103" s="42"/>
      <c r="D103" s="42"/>
      <c r="E103" s="42"/>
      <c r="F103" s="42"/>
      <c r="G103" s="42"/>
      <c r="H103" s="42"/>
      <c r="I103" s="42"/>
      <c r="J103" s="42"/>
      <c r="K103" s="42"/>
      <c r="L103" s="42"/>
      <c r="M103" s="42"/>
      <c r="N103" s="42"/>
      <c r="O103" s="42"/>
      <c r="P103" s="42"/>
      <c r="Q103" s="42"/>
      <c r="R103" s="42"/>
      <c r="S103" s="42"/>
      <c r="T103" s="42"/>
      <c r="U103" s="42"/>
      <c r="V103" s="42"/>
      <c r="W103" s="42"/>
      <c r="X103" s="42"/>
      <c r="Y103" s="42"/>
      <c r="Z103" s="42"/>
      <c r="AA103" s="42"/>
      <c r="AB103" s="42"/>
      <c r="AC103" s="42"/>
      <c r="AD103" s="42"/>
      <c r="AE103" s="42"/>
      <c r="AF103" s="42"/>
      <c r="AG103" s="42"/>
      <c r="AH103" s="42"/>
      <c r="AI103" s="42"/>
      <c r="AJ103" s="42"/>
      <c r="AK103" s="42"/>
      <c r="AL103" s="42"/>
    </row>
    <row r="104" spans="1:38" x14ac:dyDescent="0.25">
      <c r="A104" s="42"/>
      <c r="B104" s="42"/>
      <c r="C104" s="42"/>
      <c r="D104" s="42"/>
      <c r="E104" s="42"/>
      <c r="F104" s="42"/>
      <c r="G104" s="42"/>
      <c r="H104" s="42"/>
      <c r="I104" s="42"/>
      <c r="J104" s="42"/>
      <c r="K104" s="42"/>
      <c r="L104" s="42"/>
      <c r="M104" s="42"/>
      <c r="N104" s="42"/>
      <c r="O104" s="42"/>
      <c r="P104" s="42"/>
      <c r="Q104" s="42"/>
      <c r="R104" s="42"/>
      <c r="S104" s="42"/>
      <c r="T104" s="42"/>
      <c r="U104" s="42"/>
      <c r="V104" s="42"/>
      <c r="W104" s="42"/>
      <c r="X104" s="42"/>
      <c r="Y104" s="42"/>
      <c r="Z104" s="42"/>
      <c r="AA104" s="42"/>
      <c r="AB104" s="42"/>
      <c r="AC104" s="42"/>
      <c r="AD104" s="42"/>
      <c r="AE104" s="42"/>
      <c r="AF104" s="42"/>
      <c r="AG104" s="42"/>
      <c r="AH104" s="42"/>
      <c r="AI104" s="42"/>
      <c r="AJ104" s="42"/>
      <c r="AK104" s="42"/>
      <c r="AL104" s="42"/>
    </row>
    <row r="105" spans="1:38" x14ac:dyDescent="0.25">
      <c r="A105" s="42"/>
      <c r="B105" s="139" t="s">
        <v>69</v>
      </c>
      <c r="C105" s="139"/>
      <c r="D105" s="42"/>
      <c r="E105" s="42"/>
      <c r="F105" s="42"/>
      <c r="G105" s="142" t="s">
        <v>72</v>
      </c>
      <c r="H105" s="142"/>
      <c r="I105" s="142"/>
      <c r="J105" s="142"/>
      <c r="K105" s="142"/>
      <c r="L105" s="142"/>
      <c r="M105" s="142"/>
      <c r="N105" s="142"/>
      <c r="O105" s="42"/>
      <c r="P105" s="42"/>
      <c r="Q105" s="42"/>
      <c r="R105" s="42"/>
      <c r="S105" s="42"/>
      <c r="T105" s="42"/>
      <c r="U105" s="42"/>
      <c r="V105" s="42"/>
      <c r="W105" s="42"/>
      <c r="X105" s="42"/>
      <c r="Y105" s="42"/>
      <c r="Z105" s="42"/>
      <c r="AA105" s="42"/>
      <c r="AB105" s="42"/>
      <c r="AC105" s="42"/>
      <c r="AD105" s="42"/>
      <c r="AE105" s="42"/>
      <c r="AF105" s="42"/>
      <c r="AG105" s="42"/>
      <c r="AH105" s="42"/>
      <c r="AI105" s="42"/>
      <c r="AJ105" s="42"/>
      <c r="AK105" s="42"/>
      <c r="AL105" s="42"/>
    </row>
    <row r="106" spans="1:38" ht="15.75" thickBot="1" x14ac:dyDescent="0.3">
      <c r="A106" s="42"/>
      <c r="B106" s="42"/>
      <c r="C106" s="42"/>
      <c r="D106" s="42"/>
      <c r="E106" s="42"/>
      <c r="F106" s="42"/>
      <c r="G106" s="42"/>
      <c r="H106" s="42"/>
      <c r="I106" s="42"/>
      <c r="J106" s="42"/>
      <c r="K106" s="42"/>
      <c r="L106" s="42"/>
      <c r="M106" s="42"/>
      <c r="N106" s="42"/>
      <c r="O106" s="42"/>
      <c r="P106" s="42"/>
      <c r="Q106" s="42"/>
      <c r="R106" s="42"/>
      <c r="S106" s="42"/>
      <c r="T106" s="42"/>
      <c r="U106" s="42"/>
      <c r="V106" s="42"/>
      <c r="W106" s="42"/>
      <c r="X106" s="42"/>
      <c r="Y106" s="42"/>
      <c r="Z106" s="42"/>
      <c r="AA106" s="42"/>
      <c r="AB106" s="42"/>
      <c r="AC106" s="42"/>
      <c r="AD106" s="42"/>
      <c r="AE106" s="42"/>
      <c r="AF106" s="42"/>
      <c r="AG106" s="42"/>
      <c r="AH106" s="42"/>
      <c r="AI106" s="42"/>
      <c r="AJ106" s="42"/>
      <c r="AK106" s="42"/>
      <c r="AL106" s="42"/>
    </row>
    <row r="107" spans="1:38" ht="15.75" thickBot="1" x14ac:dyDescent="0.3">
      <c r="A107" s="42"/>
      <c r="B107" s="47" t="s">
        <v>62</v>
      </c>
      <c r="C107" s="48">
        <v>1</v>
      </c>
      <c r="D107" s="20">
        <v>2</v>
      </c>
      <c r="E107" s="48">
        <v>3</v>
      </c>
      <c r="F107" s="20">
        <v>4</v>
      </c>
      <c r="G107" s="48">
        <v>5</v>
      </c>
      <c r="H107" s="20">
        <v>6</v>
      </c>
      <c r="I107" s="48">
        <v>7</v>
      </c>
      <c r="J107" s="20">
        <v>8</v>
      </c>
      <c r="K107" s="48">
        <v>9</v>
      </c>
      <c r="L107" s="20">
        <v>10</v>
      </c>
      <c r="M107" s="48">
        <v>11</v>
      </c>
      <c r="N107" s="20">
        <v>12</v>
      </c>
      <c r="O107" s="48">
        <v>13</v>
      </c>
      <c r="P107" s="20">
        <v>14</v>
      </c>
      <c r="Q107" s="48">
        <v>15</v>
      </c>
      <c r="R107" s="20">
        <v>16</v>
      </c>
      <c r="S107" s="48">
        <v>17</v>
      </c>
      <c r="T107" s="20">
        <v>18</v>
      </c>
      <c r="U107" s="48">
        <v>19</v>
      </c>
      <c r="V107" s="20">
        <v>20</v>
      </c>
      <c r="W107" s="48">
        <v>21</v>
      </c>
      <c r="X107" s="20">
        <v>22</v>
      </c>
      <c r="Y107" s="48">
        <v>23</v>
      </c>
      <c r="Z107" s="20">
        <v>24</v>
      </c>
      <c r="AA107" s="48">
        <v>25</v>
      </c>
      <c r="AB107" s="20">
        <v>26</v>
      </c>
      <c r="AC107" s="48">
        <v>27</v>
      </c>
      <c r="AD107" s="20">
        <v>28</v>
      </c>
      <c r="AE107" s="48">
        <v>29</v>
      </c>
      <c r="AF107" s="20">
        <v>30</v>
      </c>
      <c r="AG107" s="48">
        <v>31</v>
      </c>
      <c r="AH107" s="20">
        <v>32</v>
      </c>
      <c r="AI107" s="42"/>
      <c r="AJ107" s="42"/>
      <c r="AK107" s="42"/>
      <c r="AL107" s="42"/>
    </row>
    <row r="108" spans="1:38" x14ac:dyDescent="0.25">
      <c r="A108" s="42"/>
      <c r="B108" s="20" t="s">
        <v>70</v>
      </c>
      <c r="C108" s="64">
        <v>3.6040520999005001E-9</v>
      </c>
      <c r="D108" s="64">
        <v>3.0403851838024001E-9</v>
      </c>
      <c r="E108" s="64">
        <v>2.5621223459011002E-9</v>
      </c>
      <c r="F108" s="64">
        <v>2.2205060331141999E-9</v>
      </c>
      <c r="G108" s="64">
        <v>1.9130513516060999E-9</v>
      </c>
      <c r="H108" s="64">
        <v>1.6687956879614E-9</v>
      </c>
      <c r="I108" s="64">
        <v>1.3972107192980999E-9</v>
      </c>
      <c r="J108" s="64">
        <v>1.1666197081689999E-9</v>
      </c>
      <c r="K108" s="64">
        <v>9.5994183893099006E-10</v>
      </c>
      <c r="L108" s="64">
        <v>7.5497205125885005E-10</v>
      </c>
      <c r="M108" s="64">
        <v>5.9782854737694001E-10</v>
      </c>
      <c r="N108" s="64">
        <v>4.9192749041301E-10</v>
      </c>
      <c r="O108" s="64">
        <v>3.9627492283271999E-10</v>
      </c>
      <c r="P108" s="64">
        <v>3.4503247591465999E-10</v>
      </c>
      <c r="Q108" s="64">
        <v>3.2453549714744001E-10</v>
      </c>
      <c r="R108" s="64">
        <v>3.1599508932779001E-10</v>
      </c>
      <c r="S108" s="64">
        <v>3.2111933401962002E-10</v>
      </c>
      <c r="T108" s="64">
        <v>3.3307590496711999E-10</v>
      </c>
      <c r="U108" s="64">
        <v>3.5528096529827E-10</v>
      </c>
      <c r="V108" s="64">
        <v>3.8773451501299001E-10</v>
      </c>
      <c r="W108" s="64">
        <v>4.3385271723924999E-10</v>
      </c>
      <c r="X108" s="64">
        <v>5.0388406136252995E-10</v>
      </c>
      <c r="Y108" s="64">
        <v>5.7562348704379004E-10</v>
      </c>
      <c r="Z108" s="64">
        <v>6.507790758568E-10</v>
      </c>
      <c r="AA108" s="64">
        <v>7.3276699092569997E-10</v>
      </c>
      <c r="AB108" s="64">
        <v>8.6599735291247997E-10</v>
      </c>
      <c r="AC108" s="64">
        <v>1.0385135908719001E-9</v>
      </c>
      <c r="AD108" s="64">
        <v>1.2913096623341001E-9</v>
      </c>
      <c r="AE108" s="64">
        <v>1.6687956879614E-9</v>
      </c>
      <c r="AF108" s="64">
        <v>2.1863444018357002E-9</v>
      </c>
      <c r="AG108" s="64">
        <v>2.5108798989829999E-9</v>
      </c>
      <c r="AH108" s="64">
        <v>2.8354153961305999E-9</v>
      </c>
      <c r="AI108" s="42"/>
      <c r="AJ108" s="42"/>
      <c r="AK108" s="42"/>
      <c r="AL108" s="42"/>
    </row>
    <row r="109" spans="1:38" x14ac:dyDescent="0.25">
      <c r="A109" s="42"/>
      <c r="B109" s="42"/>
      <c r="C109" s="42"/>
      <c r="D109" s="42"/>
      <c r="E109" s="42"/>
      <c r="F109" s="42"/>
      <c r="G109" s="42"/>
      <c r="H109" s="42"/>
      <c r="I109" s="42"/>
      <c r="J109" s="42"/>
      <c r="K109" s="42"/>
      <c r="L109" s="42"/>
      <c r="M109" s="42"/>
      <c r="N109" s="42"/>
      <c r="O109" s="42"/>
      <c r="P109" s="42"/>
      <c r="Q109" s="42"/>
      <c r="R109" s="42"/>
      <c r="S109" s="42"/>
      <c r="T109" s="42"/>
      <c r="U109" s="42"/>
      <c r="V109" s="42"/>
      <c r="W109" s="42"/>
      <c r="X109" s="42"/>
      <c r="Y109" s="42"/>
      <c r="Z109" s="42"/>
      <c r="AA109" s="42"/>
      <c r="AB109" s="42"/>
      <c r="AC109" s="42"/>
      <c r="AD109" s="42"/>
      <c r="AE109" s="42"/>
      <c r="AF109" s="42"/>
      <c r="AG109" s="42"/>
      <c r="AH109" s="42"/>
      <c r="AI109" s="42"/>
      <c r="AJ109" s="42"/>
      <c r="AK109" s="42"/>
      <c r="AL109" s="42"/>
    </row>
    <row r="110" spans="1:38" x14ac:dyDescent="0.25">
      <c r="A110" s="42"/>
      <c r="B110" s="142" t="s">
        <v>71</v>
      </c>
      <c r="C110" s="142"/>
      <c r="D110" s="142"/>
      <c r="E110" s="54">
        <v>0.625</v>
      </c>
      <c r="F110" s="42"/>
      <c r="G110" s="50">
        <f>E110-1</f>
        <v>-0.375</v>
      </c>
      <c r="H110" s="42"/>
      <c r="I110" s="42"/>
      <c r="J110" s="42"/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  <c r="X110" s="42"/>
      <c r="Y110" s="42"/>
      <c r="Z110" s="42"/>
      <c r="AA110" s="42"/>
      <c r="AB110" s="42"/>
      <c r="AC110" s="42"/>
      <c r="AD110" s="42"/>
      <c r="AE110" s="42"/>
      <c r="AF110" s="42"/>
      <c r="AG110" s="42"/>
      <c r="AH110" s="42"/>
      <c r="AI110" s="42"/>
      <c r="AJ110" s="42"/>
      <c r="AK110" s="42"/>
      <c r="AL110" s="42"/>
    </row>
    <row r="111" spans="1:38" ht="15.75" thickBot="1" x14ac:dyDescent="0.3">
      <c r="A111" s="42"/>
      <c r="B111" s="42"/>
      <c r="C111" s="42"/>
      <c r="D111" s="42"/>
      <c r="E111" s="42"/>
      <c r="F111" s="42"/>
      <c r="G111" s="42"/>
      <c r="H111" s="42"/>
      <c r="I111" s="42"/>
      <c r="J111" s="42"/>
      <c r="K111" s="42"/>
      <c r="L111" s="42"/>
      <c r="M111" s="42"/>
      <c r="N111" s="42"/>
      <c r="O111" s="42"/>
      <c r="P111" s="42"/>
      <c r="Q111" s="42"/>
      <c r="R111" s="42"/>
      <c r="S111" s="42"/>
      <c r="T111" s="42"/>
      <c r="U111" s="42"/>
      <c r="V111" s="42"/>
      <c r="W111" s="42"/>
      <c r="X111" s="42"/>
      <c r="Y111" s="42"/>
      <c r="Z111" s="42"/>
      <c r="AA111" s="42"/>
      <c r="AB111" s="42"/>
      <c r="AC111" s="42"/>
      <c r="AD111" s="42"/>
      <c r="AE111" s="42"/>
      <c r="AF111" s="42"/>
      <c r="AG111" s="42"/>
      <c r="AH111" s="42"/>
      <c r="AI111" s="42"/>
      <c r="AJ111" s="42"/>
      <c r="AK111" s="42"/>
      <c r="AL111" s="42"/>
    </row>
    <row r="112" spans="1:38" ht="15.75" thickBot="1" x14ac:dyDescent="0.3">
      <c r="A112" s="42"/>
      <c r="B112" s="47" t="s">
        <v>62</v>
      </c>
      <c r="C112" s="48">
        <v>1</v>
      </c>
      <c r="D112" s="20">
        <v>2</v>
      </c>
      <c r="E112" s="48">
        <v>3</v>
      </c>
      <c r="F112" s="20">
        <v>4</v>
      </c>
      <c r="G112" s="48">
        <v>5</v>
      </c>
      <c r="H112" s="20">
        <v>6</v>
      </c>
      <c r="I112" s="48">
        <v>7</v>
      </c>
      <c r="J112" s="20">
        <v>8</v>
      </c>
      <c r="K112" s="48">
        <v>9</v>
      </c>
      <c r="L112" s="20">
        <v>10</v>
      </c>
      <c r="M112" s="48">
        <v>11</v>
      </c>
      <c r="N112" s="20">
        <v>12</v>
      </c>
      <c r="O112" s="48">
        <v>13</v>
      </c>
      <c r="P112" s="20">
        <v>14</v>
      </c>
      <c r="Q112" s="48">
        <v>15</v>
      </c>
      <c r="R112" s="20">
        <v>16</v>
      </c>
      <c r="S112" s="48">
        <v>17</v>
      </c>
      <c r="T112" s="20">
        <v>18</v>
      </c>
      <c r="U112" s="48">
        <v>19</v>
      </c>
      <c r="V112" s="20">
        <v>20</v>
      </c>
      <c r="W112" s="48">
        <v>21</v>
      </c>
      <c r="X112" s="20">
        <v>22</v>
      </c>
      <c r="Y112" s="48">
        <v>23</v>
      </c>
      <c r="Z112" s="20">
        <v>24</v>
      </c>
      <c r="AA112" s="48">
        <v>25</v>
      </c>
      <c r="AB112" s="20">
        <v>26</v>
      </c>
      <c r="AC112" s="48">
        <v>27</v>
      </c>
      <c r="AD112" s="20">
        <v>28</v>
      </c>
      <c r="AE112" s="48">
        <v>29</v>
      </c>
      <c r="AF112" s="20">
        <v>30</v>
      </c>
      <c r="AG112" s="48">
        <v>31</v>
      </c>
      <c r="AH112" s="20">
        <v>32</v>
      </c>
      <c r="AI112" s="42"/>
      <c r="AJ112" s="42"/>
      <c r="AK112" s="42"/>
      <c r="AL112" s="42"/>
    </row>
    <row r="113" spans="1:38" x14ac:dyDescent="0.25">
      <c r="A113" s="42"/>
      <c r="B113" s="20" t="s">
        <v>73</v>
      </c>
      <c r="C113" s="49">
        <f>C108*$E$110</f>
        <v>2.2525325624378126E-9</v>
      </c>
      <c r="D113" s="49">
        <f t="shared" ref="D113:AG113" si="47">D108*$E$110</f>
        <v>1.9002407398764999E-9</v>
      </c>
      <c r="E113" s="49">
        <f t="shared" si="47"/>
        <v>1.6013264661881876E-9</v>
      </c>
      <c r="F113" s="49">
        <f t="shared" si="47"/>
        <v>1.3878162706963748E-9</v>
      </c>
      <c r="G113" s="49">
        <f t="shared" si="47"/>
        <v>1.1956570947538124E-9</v>
      </c>
      <c r="H113" s="49">
        <f t="shared" si="47"/>
        <v>1.042997304975875E-9</v>
      </c>
      <c r="I113" s="49">
        <f t="shared" si="47"/>
        <v>8.7325669956131244E-10</v>
      </c>
      <c r="J113" s="49">
        <f t="shared" si="47"/>
        <v>7.2913731760562499E-10</v>
      </c>
      <c r="K113" s="49">
        <f t="shared" si="47"/>
        <v>5.9996364933186884E-10</v>
      </c>
      <c r="L113" s="49">
        <f t="shared" si="47"/>
        <v>4.7185753203678132E-10</v>
      </c>
      <c r="M113" s="49">
        <f t="shared" si="47"/>
        <v>3.7364284211058752E-10</v>
      </c>
      <c r="N113" s="49">
        <f t="shared" si="47"/>
        <v>3.0745468150813128E-10</v>
      </c>
      <c r="O113" s="49">
        <f t="shared" si="47"/>
        <v>2.4767182677044997E-10</v>
      </c>
      <c r="P113" s="49">
        <f t="shared" si="47"/>
        <v>2.1564529744666248E-10</v>
      </c>
      <c r="Q113" s="49">
        <f t="shared" si="47"/>
        <v>2.0283468571715E-10</v>
      </c>
      <c r="R113" s="49">
        <f t="shared" si="47"/>
        <v>1.9749693082986876E-10</v>
      </c>
      <c r="S113" s="49">
        <f t="shared" si="47"/>
        <v>2.0069958376226251E-10</v>
      </c>
      <c r="T113" s="49">
        <f t="shared" si="47"/>
        <v>2.0817244060445001E-10</v>
      </c>
      <c r="U113" s="49">
        <f t="shared" si="47"/>
        <v>2.2205060331141876E-10</v>
      </c>
      <c r="V113" s="49">
        <f t="shared" si="47"/>
        <v>2.4233407188311876E-10</v>
      </c>
      <c r="W113" s="49">
        <f t="shared" si="47"/>
        <v>2.7115794827453122E-10</v>
      </c>
      <c r="X113" s="49">
        <f t="shared" si="47"/>
        <v>3.1492753835158121E-10</v>
      </c>
      <c r="Y113" s="49">
        <f t="shared" si="47"/>
        <v>3.597646794023688E-10</v>
      </c>
      <c r="Z113" s="49">
        <f t="shared" si="47"/>
        <v>4.0673692241050001E-10</v>
      </c>
      <c r="AA113" s="49">
        <f t="shared" si="47"/>
        <v>4.5797936932856249E-10</v>
      </c>
      <c r="AB113" s="49">
        <f t="shared" si="47"/>
        <v>5.4124834557030002E-10</v>
      </c>
      <c r="AC113" s="49">
        <f t="shared" si="47"/>
        <v>6.4907099429493761E-10</v>
      </c>
      <c r="AD113" s="49">
        <f t="shared" si="47"/>
        <v>8.0706853895881256E-10</v>
      </c>
      <c r="AE113" s="49">
        <f t="shared" si="47"/>
        <v>1.042997304975875E-9</v>
      </c>
      <c r="AF113" s="49">
        <f t="shared" si="47"/>
        <v>1.3664652511473126E-9</v>
      </c>
      <c r="AG113" s="49">
        <f t="shared" si="47"/>
        <v>1.5692999368643749E-9</v>
      </c>
      <c r="AH113" s="49">
        <f>AH108*$E$110</f>
        <v>1.772134622581625E-9</v>
      </c>
      <c r="AI113" s="42"/>
      <c r="AJ113" s="42"/>
      <c r="AK113" s="42"/>
      <c r="AL113" s="42"/>
    </row>
    <row r="114" spans="1:38" x14ac:dyDescent="0.25">
      <c r="A114" s="42"/>
      <c r="B114" s="42"/>
      <c r="C114" s="42"/>
      <c r="D114" s="42"/>
      <c r="E114" s="42"/>
      <c r="F114" s="42"/>
      <c r="G114" s="42"/>
      <c r="H114" s="42"/>
      <c r="I114" s="42"/>
      <c r="J114" s="42"/>
      <c r="K114" s="42"/>
      <c r="L114" s="42"/>
      <c r="M114" s="42"/>
      <c r="N114" s="42"/>
      <c r="O114" s="42"/>
      <c r="P114" s="42"/>
      <c r="Q114" s="42"/>
      <c r="R114" s="42"/>
      <c r="S114" s="42"/>
      <c r="T114" s="42"/>
      <c r="U114" s="42"/>
      <c r="V114" s="42"/>
      <c r="W114" s="42"/>
      <c r="X114" s="42"/>
      <c r="Y114" s="42"/>
      <c r="Z114" s="42"/>
      <c r="AA114" s="42"/>
      <c r="AB114" s="42"/>
      <c r="AC114" s="42"/>
      <c r="AD114" s="42"/>
      <c r="AE114" s="42"/>
      <c r="AF114" s="42"/>
      <c r="AG114" s="42"/>
      <c r="AH114" s="42"/>
      <c r="AI114" s="42"/>
      <c r="AJ114" s="42"/>
      <c r="AK114" s="42"/>
      <c r="AL114" s="42"/>
    </row>
    <row r="115" spans="1:38" x14ac:dyDescent="0.25">
      <c r="A115" s="42"/>
      <c r="B115" s="42"/>
      <c r="C115" s="42"/>
      <c r="D115" s="42"/>
      <c r="E115" s="42"/>
      <c r="F115" s="42"/>
      <c r="G115" s="42"/>
      <c r="H115" s="42"/>
      <c r="I115" s="42"/>
      <c r="J115" s="42"/>
      <c r="K115" s="42"/>
      <c r="L115" s="42"/>
      <c r="M115" s="42"/>
      <c r="N115" s="42"/>
      <c r="O115" s="42"/>
      <c r="P115" s="42"/>
      <c r="Q115" s="42"/>
      <c r="R115" s="42"/>
      <c r="S115" s="42"/>
      <c r="T115" s="42"/>
      <c r="U115" s="42"/>
      <c r="V115" s="42"/>
      <c r="W115" s="42"/>
      <c r="X115" s="42"/>
      <c r="Y115" s="42"/>
      <c r="Z115" s="42"/>
      <c r="AA115" s="42"/>
      <c r="AB115" s="42"/>
      <c r="AC115" s="42"/>
      <c r="AD115" s="42"/>
      <c r="AE115" s="42"/>
      <c r="AF115" s="42"/>
      <c r="AG115" s="42"/>
      <c r="AH115" s="42"/>
      <c r="AI115" s="42"/>
      <c r="AJ115" s="42"/>
      <c r="AK115" s="42"/>
      <c r="AL115" s="42"/>
    </row>
    <row r="116" spans="1:38" x14ac:dyDescent="0.25">
      <c r="A116" s="42"/>
      <c r="B116" s="42"/>
      <c r="C116" s="42"/>
      <c r="D116" s="42"/>
      <c r="E116" s="42"/>
      <c r="F116" s="42"/>
      <c r="G116" s="42"/>
      <c r="H116" s="42"/>
      <c r="I116" s="42"/>
      <c r="J116" s="42"/>
      <c r="K116" s="42"/>
      <c r="L116" s="42"/>
      <c r="M116" s="42"/>
      <c r="N116" s="42"/>
      <c r="O116" s="42"/>
      <c r="P116" s="42"/>
      <c r="Q116" s="42"/>
      <c r="R116" s="42"/>
      <c r="S116" s="42"/>
      <c r="T116" s="42"/>
      <c r="U116" s="42"/>
      <c r="V116" s="42"/>
      <c r="W116" s="42"/>
      <c r="X116" s="42"/>
      <c r="Y116" s="42"/>
      <c r="Z116" s="42"/>
      <c r="AA116" s="42"/>
      <c r="AB116" s="42"/>
      <c r="AC116" s="42"/>
      <c r="AD116" s="42"/>
      <c r="AE116" s="42"/>
      <c r="AF116" s="42"/>
      <c r="AG116" s="42"/>
      <c r="AH116" s="42"/>
      <c r="AI116" s="42"/>
      <c r="AJ116" s="42"/>
      <c r="AK116" s="42"/>
      <c r="AL116" s="42"/>
    </row>
    <row r="117" spans="1:38" x14ac:dyDescent="0.25">
      <c r="A117" s="42"/>
      <c r="B117" s="139" t="s">
        <v>68</v>
      </c>
      <c r="C117" s="139"/>
      <c r="D117" s="42"/>
      <c r="E117" s="42"/>
      <c r="F117" s="42"/>
      <c r="G117" s="42"/>
      <c r="H117" s="42"/>
      <c r="I117" s="42"/>
      <c r="J117" s="42"/>
      <c r="K117" s="42"/>
      <c r="L117" s="42"/>
      <c r="M117" s="42"/>
      <c r="N117" s="42"/>
      <c r="O117" s="42"/>
      <c r="P117" s="42"/>
      <c r="Q117" s="42"/>
      <c r="R117" s="42"/>
      <c r="S117" s="42"/>
      <c r="T117" s="42"/>
      <c r="U117" s="42"/>
      <c r="V117" s="42"/>
      <c r="W117" s="42"/>
      <c r="X117" s="42"/>
      <c r="Y117" s="42"/>
      <c r="Z117" s="42"/>
      <c r="AA117" s="42"/>
      <c r="AB117" s="42"/>
      <c r="AC117" s="42"/>
      <c r="AD117" s="42"/>
      <c r="AE117" s="42"/>
      <c r="AF117" s="42"/>
      <c r="AG117" s="42"/>
      <c r="AH117" s="42"/>
      <c r="AI117" s="42"/>
      <c r="AJ117" s="42"/>
      <c r="AK117" s="42"/>
      <c r="AL117" s="42"/>
    </row>
    <row r="118" spans="1:38" x14ac:dyDescent="0.25">
      <c r="A118" s="42"/>
      <c r="B118" s="42"/>
      <c r="C118" s="42"/>
      <c r="D118" s="42"/>
      <c r="E118" s="42"/>
      <c r="F118" s="42"/>
      <c r="G118" s="42"/>
      <c r="H118" s="42"/>
      <c r="I118" s="42"/>
      <c r="J118" s="42"/>
      <c r="K118" s="42"/>
      <c r="L118" s="42"/>
      <c r="M118" s="42"/>
      <c r="N118" s="42"/>
      <c r="O118" s="42"/>
      <c r="P118" s="42"/>
      <c r="Q118" s="42"/>
      <c r="R118" s="42"/>
      <c r="S118" s="42"/>
      <c r="T118" s="42"/>
      <c r="U118" s="42"/>
      <c r="V118" s="42"/>
      <c r="W118" s="42"/>
      <c r="X118" s="42"/>
      <c r="Y118" s="42"/>
      <c r="Z118" s="42"/>
      <c r="AA118" s="42"/>
      <c r="AB118" s="42"/>
      <c r="AC118" s="42"/>
      <c r="AD118" s="42"/>
      <c r="AE118" s="42"/>
      <c r="AF118" s="42"/>
      <c r="AG118" s="42"/>
      <c r="AH118" s="42"/>
      <c r="AI118" s="42"/>
      <c r="AJ118" s="42"/>
      <c r="AK118" s="42"/>
      <c r="AL118" s="42"/>
    </row>
    <row r="119" spans="1:38" x14ac:dyDescent="0.25">
      <c r="A119" s="42"/>
      <c r="B119" s="142" t="s">
        <v>74</v>
      </c>
      <c r="C119" s="142"/>
      <c r="D119" s="142"/>
      <c r="E119" s="142"/>
      <c r="F119" s="142"/>
      <c r="G119" s="142"/>
      <c r="H119" s="42"/>
      <c r="I119" s="42"/>
      <c r="J119" s="42"/>
      <c r="K119" s="42"/>
      <c r="L119" s="42"/>
      <c r="M119" s="42"/>
      <c r="N119" s="42"/>
      <c r="O119" s="42"/>
      <c r="P119" s="42"/>
      <c r="Q119" s="42"/>
      <c r="R119" s="42"/>
      <c r="S119" s="42"/>
      <c r="T119" s="42"/>
      <c r="U119" s="42"/>
      <c r="V119" s="42"/>
      <c r="W119" s="42"/>
      <c r="X119" s="42"/>
      <c r="Y119" s="42"/>
      <c r="Z119" s="42"/>
      <c r="AA119" s="42"/>
      <c r="AB119" s="42"/>
      <c r="AC119" s="42"/>
      <c r="AD119" s="42"/>
      <c r="AE119" s="42"/>
      <c r="AF119" s="42"/>
      <c r="AG119" s="42"/>
      <c r="AH119" s="42"/>
      <c r="AI119" s="42"/>
      <c r="AJ119" s="42"/>
      <c r="AK119" s="42"/>
      <c r="AL119" s="42"/>
    </row>
    <row r="120" spans="1:38" ht="15.75" thickBot="1" x14ac:dyDescent="0.3">
      <c r="A120" s="42"/>
      <c r="B120" s="42"/>
      <c r="C120" s="42"/>
      <c r="D120" s="42"/>
      <c r="E120" s="42"/>
      <c r="F120" s="42"/>
      <c r="G120" s="42"/>
      <c r="H120" s="42"/>
      <c r="I120" s="42"/>
      <c r="J120" s="42"/>
      <c r="K120" s="42"/>
      <c r="L120" s="42"/>
      <c r="M120" s="42"/>
      <c r="N120" s="42"/>
      <c r="O120" s="42"/>
      <c r="P120" s="42"/>
      <c r="Q120" s="42"/>
      <c r="R120" s="42"/>
      <c r="S120" s="42"/>
      <c r="T120" s="42"/>
      <c r="U120" s="42"/>
      <c r="V120" s="42"/>
      <c r="W120" s="42"/>
      <c r="X120" s="42"/>
      <c r="Y120" s="42"/>
      <c r="Z120" s="42"/>
      <c r="AA120" s="42"/>
      <c r="AB120" s="42"/>
      <c r="AC120" s="42"/>
      <c r="AD120" s="42"/>
      <c r="AE120" s="42"/>
      <c r="AF120" s="42"/>
      <c r="AG120" s="42"/>
      <c r="AH120" s="42"/>
      <c r="AI120" s="42"/>
      <c r="AJ120" s="42"/>
      <c r="AK120" s="42"/>
      <c r="AL120" s="42"/>
    </row>
    <row r="121" spans="1:38" ht="15.75" thickBot="1" x14ac:dyDescent="0.3">
      <c r="A121" s="42"/>
      <c r="B121" s="47" t="s">
        <v>62</v>
      </c>
      <c r="C121" s="48">
        <v>1</v>
      </c>
      <c r="D121" s="20">
        <v>2</v>
      </c>
      <c r="E121" s="48">
        <v>3</v>
      </c>
      <c r="F121" s="20">
        <v>4</v>
      </c>
      <c r="G121" s="48">
        <v>5</v>
      </c>
      <c r="H121" s="20">
        <v>6</v>
      </c>
      <c r="I121" s="48">
        <v>7</v>
      </c>
      <c r="J121" s="20">
        <v>8</v>
      </c>
      <c r="K121" s="48">
        <v>9</v>
      </c>
      <c r="L121" s="20">
        <v>10</v>
      </c>
      <c r="M121" s="48">
        <v>11</v>
      </c>
      <c r="N121" s="20">
        <v>12</v>
      </c>
      <c r="O121" s="48">
        <v>13</v>
      </c>
      <c r="P121" s="20">
        <v>14</v>
      </c>
      <c r="Q121" s="48">
        <v>15</v>
      </c>
      <c r="R121" s="20">
        <v>16</v>
      </c>
      <c r="S121" s="48">
        <v>17</v>
      </c>
      <c r="T121" s="20">
        <v>18</v>
      </c>
      <c r="U121" s="48">
        <v>19</v>
      </c>
      <c r="V121" s="20">
        <v>20</v>
      </c>
      <c r="W121" s="48">
        <v>21</v>
      </c>
      <c r="X121" s="20">
        <v>22</v>
      </c>
      <c r="Y121" s="48">
        <v>23</v>
      </c>
      <c r="Z121" s="20">
        <v>24</v>
      </c>
      <c r="AA121" s="48">
        <v>25</v>
      </c>
      <c r="AB121" s="20">
        <v>26</v>
      </c>
      <c r="AC121" s="48">
        <v>27</v>
      </c>
      <c r="AD121" s="20">
        <v>28</v>
      </c>
      <c r="AE121" s="48">
        <v>29</v>
      </c>
      <c r="AF121" s="20">
        <v>30</v>
      </c>
      <c r="AG121" s="48">
        <v>31</v>
      </c>
      <c r="AH121" s="20">
        <v>32</v>
      </c>
      <c r="AI121" s="42"/>
      <c r="AJ121" s="42"/>
      <c r="AK121" s="42"/>
      <c r="AL121" s="42"/>
    </row>
    <row r="122" spans="1:38" x14ac:dyDescent="0.25">
      <c r="A122" s="42"/>
      <c r="B122" s="20" t="s">
        <v>70</v>
      </c>
      <c r="C122" s="64">
        <v>3.6040520999005001E-9</v>
      </c>
      <c r="D122" s="64">
        <v>3.0403851838024001E-9</v>
      </c>
      <c r="E122" s="64">
        <v>2.5621223459011002E-9</v>
      </c>
      <c r="F122" s="64">
        <v>2.2205060331141999E-9</v>
      </c>
      <c r="G122" s="64">
        <v>1.9130513516060999E-9</v>
      </c>
      <c r="H122" s="64">
        <v>1.6687956879614E-9</v>
      </c>
      <c r="I122" s="64">
        <v>1.3972107192980999E-9</v>
      </c>
      <c r="J122" s="64">
        <v>1.1666197081689999E-9</v>
      </c>
      <c r="K122" s="64">
        <v>9.5994183893099006E-10</v>
      </c>
      <c r="L122" s="64">
        <v>7.5497205125885005E-10</v>
      </c>
      <c r="M122" s="64">
        <v>5.9782854737694001E-10</v>
      </c>
      <c r="N122" s="64">
        <v>4.9192749041301E-10</v>
      </c>
      <c r="O122" s="64">
        <v>3.9627492283271999E-10</v>
      </c>
      <c r="P122" s="64">
        <v>3.4503247591465999E-10</v>
      </c>
      <c r="Q122" s="64">
        <v>3.2453549714744001E-10</v>
      </c>
      <c r="R122" s="64">
        <v>3.1599508932779001E-10</v>
      </c>
      <c r="S122" s="64">
        <v>3.2111933401962002E-10</v>
      </c>
      <c r="T122" s="64">
        <v>3.3307590496711999E-10</v>
      </c>
      <c r="U122" s="64">
        <v>3.5528096529827E-10</v>
      </c>
      <c r="V122" s="64">
        <v>3.8773451501299001E-10</v>
      </c>
      <c r="W122" s="64">
        <v>4.3385271723924999E-10</v>
      </c>
      <c r="X122" s="64">
        <v>5.0388406136252995E-10</v>
      </c>
      <c r="Y122" s="64">
        <v>5.7562348704379004E-10</v>
      </c>
      <c r="Z122" s="64">
        <v>6.507790758568E-10</v>
      </c>
      <c r="AA122" s="64">
        <v>7.3276699092569997E-10</v>
      </c>
      <c r="AB122" s="64">
        <v>8.6599735291247997E-10</v>
      </c>
      <c r="AC122" s="64">
        <v>1.0385135908719001E-9</v>
      </c>
      <c r="AD122" s="64">
        <v>1.2913096623341001E-9</v>
      </c>
      <c r="AE122" s="64">
        <v>1.6687956879614E-9</v>
      </c>
      <c r="AF122" s="64">
        <v>2.1863444018357002E-9</v>
      </c>
      <c r="AG122" s="64">
        <v>2.5108798989829999E-9</v>
      </c>
      <c r="AH122" s="64">
        <v>2.8354153961305999E-9</v>
      </c>
      <c r="AI122" s="42"/>
      <c r="AJ122" s="42"/>
      <c r="AK122" s="42"/>
      <c r="AL122" s="42"/>
    </row>
    <row r="123" spans="1:38" x14ac:dyDescent="0.25">
      <c r="A123" s="42"/>
      <c r="B123" s="42"/>
      <c r="C123" s="42"/>
      <c r="D123" s="42"/>
      <c r="E123" s="42"/>
      <c r="F123" s="42"/>
      <c r="G123" s="42"/>
      <c r="H123" s="42"/>
      <c r="I123" s="42"/>
      <c r="J123" s="42"/>
      <c r="K123" s="42"/>
      <c r="L123" s="42"/>
      <c r="M123" s="42"/>
      <c r="N123" s="42"/>
      <c r="O123" s="42"/>
      <c r="P123" s="42"/>
      <c r="Q123" s="42"/>
      <c r="R123" s="42"/>
      <c r="S123" s="42"/>
      <c r="T123" s="42"/>
      <c r="U123" s="42"/>
      <c r="V123" s="42"/>
      <c r="W123" s="42"/>
      <c r="X123" s="42"/>
      <c r="Y123" s="42"/>
      <c r="Z123" s="42"/>
      <c r="AA123" s="42"/>
      <c r="AB123" s="42"/>
      <c r="AC123" s="42"/>
      <c r="AD123" s="42"/>
      <c r="AE123" s="42"/>
      <c r="AF123" s="42"/>
      <c r="AG123" s="42"/>
      <c r="AH123" s="42"/>
      <c r="AI123" s="42"/>
      <c r="AJ123" s="42"/>
      <c r="AK123" s="42"/>
      <c r="AL123" s="42"/>
    </row>
    <row r="124" spans="1:38" x14ac:dyDescent="0.25">
      <c r="A124" s="42"/>
      <c r="B124" s="142" t="s">
        <v>75</v>
      </c>
      <c r="C124" s="142"/>
      <c r="D124" s="142"/>
      <c r="E124" s="142"/>
      <c r="F124" s="142"/>
      <c r="G124" s="142"/>
      <c r="H124" s="42"/>
      <c r="I124" s="42"/>
      <c r="J124" s="42"/>
      <c r="K124" s="42"/>
      <c r="L124" s="42"/>
      <c r="M124" s="42"/>
      <c r="N124" s="42"/>
      <c r="O124" s="42"/>
      <c r="P124" s="42"/>
      <c r="Q124" s="42"/>
      <c r="R124" s="42"/>
      <c r="S124" s="42"/>
      <c r="T124" s="42"/>
      <c r="U124" s="42"/>
      <c r="V124" s="42"/>
      <c r="W124" s="42"/>
      <c r="X124" s="42"/>
      <c r="Y124" s="42"/>
      <c r="Z124" s="42"/>
      <c r="AA124" s="42"/>
      <c r="AB124" s="42"/>
      <c r="AC124" s="42"/>
      <c r="AD124" s="42"/>
      <c r="AE124" s="42"/>
      <c r="AF124" s="42"/>
      <c r="AG124" s="42"/>
      <c r="AH124" s="42"/>
      <c r="AI124" s="42"/>
      <c r="AJ124" s="42"/>
      <c r="AK124" s="42"/>
      <c r="AL124" s="42"/>
    </row>
    <row r="125" spans="1:38" x14ac:dyDescent="0.25">
      <c r="A125" s="42"/>
      <c r="B125" s="42"/>
      <c r="C125" s="42"/>
      <c r="D125" s="42"/>
      <c r="E125" s="42"/>
      <c r="F125" s="42"/>
      <c r="G125" s="42"/>
      <c r="H125" s="42"/>
      <c r="I125" s="42"/>
      <c r="J125" s="42"/>
      <c r="K125" s="42"/>
      <c r="L125" s="42"/>
      <c r="M125" s="42"/>
      <c r="N125" s="42"/>
      <c r="O125" s="42"/>
      <c r="P125" s="42"/>
      <c r="Q125" s="42"/>
      <c r="R125" s="42"/>
      <c r="S125" s="42"/>
      <c r="T125" s="42"/>
      <c r="U125" s="42"/>
      <c r="V125" s="42"/>
      <c r="W125" s="42"/>
      <c r="X125" s="42"/>
      <c r="Y125" s="42"/>
      <c r="Z125" s="42"/>
      <c r="AA125" s="42"/>
      <c r="AB125" s="42"/>
      <c r="AC125" s="42"/>
      <c r="AD125" s="42"/>
      <c r="AE125" s="42"/>
      <c r="AF125" s="42"/>
      <c r="AG125" s="42"/>
      <c r="AH125" s="42"/>
      <c r="AI125" s="42"/>
      <c r="AJ125" s="42"/>
      <c r="AK125" s="42"/>
      <c r="AL125" s="42"/>
    </row>
    <row r="126" spans="1:38" x14ac:dyDescent="0.25">
      <c r="A126" s="42"/>
      <c r="B126" s="149" t="str">
        <f>SUBSTITUTE(SUBSTITUTE(SUBSTITUTE("AbrasionVolumePerUnitEnergy=("&amp;C122&amp;";"&amp;D122&amp;";"&amp;E122&amp;";"&amp;F122&amp;";"&amp;G122&amp;";"&amp;H122&amp;";"&amp;I122&amp;";"&amp;J122&amp;";"&amp;K122&amp;";"&amp;L122&amp;";"&amp;M122&amp;";"&amp;N122&amp;";"&amp;O122&amp;";"&amp;P122&amp;";"&amp;Q122&amp;";"&amp;R122&amp;";"&amp;S122&amp;";"&amp;T122&amp;";"&amp;U122&amp;";"&amp;V122&amp;";"&amp;W122&amp;";"&amp;X122&amp;";"&amp;Y122&amp;";"&amp;Z122&amp;";"&amp;AA122&amp;";"&amp;AB122&amp;";"&amp;AC122&amp;";"&amp;AD122&amp;";"&amp;AE122&amp;";"&amp;AF122&amp;";"&amp;AG122&amp;";"&amp;AH122&amp;")",",","."),";",","),"E-0","E-")</f>
        <v>AbrasionVolumePerUnitEnergy=(3.6040520999005E-9,3.0403851838024E-9,2.5621223459011E-9,2.2205060331142E-9,1.9130513516061E-9,1.6687956879614E-9,1.3972107192981E-9,1.166619708169E-9,9.5994183893099E-10,7.5497205125885E-10,5.9782854737694E-10,4.9192749041301E-10,3.9627492283272E-10,3.4503247591466E-10,3.2453549714744E-10,3.1599508932779E-10,3.2111933401962E-10,3.3307590496712E-10,3.5528096529827E-10,3.8773451501299E-10,4.3385271723925E-10,5.0388406136253E-10,5.7562348704379E-10,6.507790758568E-10,7.327669909257E-10,8.6599735291248E-10,1.0385135908719E-9,1.2913096623341E-9,1.6687956879614E-9,2.1863444018357E-9,2.510879898983E-9,2.8354153961306E-9)</v>
      </c>
      <c r="C126" s="149"/>
      <c r="D126" s="149"/>
      <c r="E126" s="149"/>
      <c r="F126" s="149"/>
      <c r="G126" s="149"/>
      <c r="H126" s="149"/>
      <c r="I126" s="149"/>
      <c r="J126" s="149"/>
      <c r="K126" s="149"/>
      <c r="L126" s="149"/>
      <c r="M126" s="149"/>
      <c r="N126" s="149"/>
      <c r="O126" s="149"/>
      <c r="P126" s="149"/>
      <c r="Q126" s="149"/>
      <c r="R126" s="149"/>
      <c r="S126" s="149"/>
      <c r="T126" s="149"/>
      <c r="U126" s="149"/>
      <c r="V126" s="149"/>
      <c r="W126" s="149"/>
      <c r="X126" s="149"/>
      <c r="Y126" s="149"/>
      <c r="Z126" s="149"/>
      <c r="AA126" s="149"/>
      <c r="AB126" s="149"/>
      <c r="AC126" s="149"/>
      <c r="AD126" s="149"/>
      <c r="AE126" s="149"/>
      <c r="AF126" s="149"/>
      <c r="AG126" s="149"/>
      <c r="AH126" s="149"/>
      <c r="AI126" s="149"/>
      <c r="AJ126" s="149"/>
      <c r="AK126" s="149"/>
      <c r="AL126" s="42"/>
    </row>
    <row r="127" spans="1:38" x14ac:dyDescent="0.25">
      <c r="A127" s="42"/>
      <c r="B127" s="42"/>
      <c r="C127" s="51"/>
      <c r="D127" s="42"/>
      <c r="E127" s="42"/>
      <c r="F127" s="42"/>
      <c r="G127" s="42"/>
      <c r="H127" s="42"/>
      <c r="I127" s="42"/>
      <c r="J127" s="42"/>
      <c r="K127" s="42"/>
      <c r="L127" s="42"/>
      <c r="M127" s="42"/>
      <c r="N127" s="42"/>
      <c r="O127" s="42"/>
      <c r="P127" s="42"/>
      <c r="Q127" s="42"/>
      <c r="R127" s="42"/>
      <c r="S127" s="42"/>
      <c r="T127" s="42"/>
      <c r="U127" s="42"/>
      <c r="V127" s="42"/>
      <c r="W127" s="42"/>
      <c r="X127" s="42"/>
      <c r="Y127" s="42"/>
      <c r="Z127" s="42"/>
      <c r="AA127" s="42"/>
      <c r="AB127" s="42"/>
      <c r="AC127" s="42"/>
      <c r="AD127" s="42"/>
      <c r="AE127" s="42"/>
      <c r="AF127" s="42"/>
      <c r="AG127" s="42"/>
      <c r="AH127" s="42"/>
      <c r="AI127" s="42"/>
      <c r="AJ127" s="42"/>
      <c r="AK127" s="42"/>
      <c r="AL127" s="42"/>
    </row>
    <row r="128" spans="1:38" x14ac:dyDescent="0.25">
      <c r="A128" s="42"/>
      <c r="B128" s="42"/>
      <c r="C128" s="51"/>
      <c r="D128" s="42"/>
      <c r="E128" s="42"/>
      <c r="F128" s="42"/>
      <c r="G128" s="42"/>
      <c r="H128" s="42"/>
      <c r="I128" s="42"/>
      <c r="J128" s="42"/>
      <c r="K128" s="42"/>
      <c r="L128" s="42"/>
      <c r="M128" s="42"/>
      <c r="N128" s="42"/>
      <c r="O128" s="42"/>
      <c r="P128" s="42"/>
      <c r="Q128" s="42"/>
      <c r="R128" s="42"/>
      <c r="S128" s="42"/>
      <c r="T128" s="42"/>
      <c r="U128" s="42"/>
      <c r="V128" s="42"/>
      <c r="W128" s="42"/>
      <c r="X128" s="42"/>
      <c r="Y128" s="42"/>
      <c r="Z128" s="42"/>
      <c r="AA128" s="42"/>
      <c r="AB128" s="42"/>
      <c r="AC128" s="42"/>
      <c r="AD128" s="42"/>
      <c r="AE128" s="42"/>
      <c r="AF128" s="42"/>
      <c r="AG128" s="42"/>
      <c r="AH128" s="42"/>
      <c r="AI128" s="42"/>
      <c r="AJ128" s="42"/>
      <c r="AK128" s="42"/>
      <c r="AL128" s="42"/>
    </row>
  </sheetData>
  <sheetProtection sheet="1" objects="1" scenarios="1"/>
  <mergeCells count="87">
    <mergeCell ref="B117:C117"/>
    <mergeCell ref="B119:G119"/>
    <mergeCell ref="B124:G124"/>
    <mergeCell ref="B126:AK126"/>
    <mergeCell ref="B92:AK92"/>
    <mergeCell ref="B94:AK94"/>
    <mergeCell ref="B98:G98"/>
    <mergeCell ref="B105:C105"/>
    <mergeCell ref="G105:N105"/>
    <mergeCell ref="B110:D110"/>
    <mergeCell ref="B90:G90"/>
    <mergeCell ref="AO61:AP61"/>
    <mergeCell ref="AO64:AR64"/>
    <mergeCell ref="AS64:AV64"/>
    <mergeCell ref="AO76:AQ76"/>
    <mergeCell ref="AU76:AV76"/>
    <mergeCell ref="AT80:AU80"/>
    <mergeCell ref="AT81:AU81"/>
    <mergeCell ref="AT82:AU82"/>
    <mergeCell ref="B85:E85"/>
    <mergeCell ref="G85:O85"/>
    <mergeCell ref="B88:C88"/>
    <mergeCell ref="AO55:AP55"/>
    <mergeCell ref="AS55:AT55"/>
    <mergeCell ref="B56:C56"/>
    <mergeCell ref="AS56:AT56"/>
    <mergeCell ref="G57:I57"/>
    <mergeCell ref="N57:P57"/>
    <mergeCell ref="AU42:AV42"/>
    <mergeCell ref="AS54:AT54"/>
    <mergeCell ref="AS45:AT45"/>
    <mergeCell ref="B46:C46"/>
    <mergeCell ref="AS46:AT46"/>
    <mergeCell ref="AS47:AT47"/>
    <mergeCell ref="B49:C49"/>
    <mergeCell ref="R49:T49"/>
    <mergeCell ref="B50:C50"/>
    <mergeCell ref="W50:X50"/>
    <mergeCell ref="B51:C51"/>
    <mergeCell ref="W51:X51"/>
    <mergeCell ref="AU51:AV51"/>
    <mergeCell ref="B43:C43"/>
    <mergeCell ref="AO43:AP43"/>
    <mergeCell ref="AS36:AT36"/>
    <mergeCell ref="AS37:AT37"/>
    <mergeCell ref="D38:E38"/>
    <mergeCell ref="F38:G38"/>
    <mergeCell ref="S38:U38"/>
    <mergeCell ref="AO38:AQ38"/>
    <mergeCell ref="AS38:AT38"/>
    <mergeCell ref="B41:C41"/>
    <mergeCell ref="B42:C42"/>
    <mergeCell ref="J42:K42"/>
    <mergeCell ref="N42:O42"/>
    <mergeCell ref="B30:E30"/>
    <mergeCell ref="B31:E31"/>
    <mergeCell ref="B35:C35"/>
    <mergeCell ref="R35:S35"/>
    <mergeCell ref="U35:V35"/>
    <mergeCell ref="AN35:AO35"/>
    <mergeCell ref="AA24:AC24"/>
    <mergeCell ref="AB27:AC27"/>
    <mergeCell ref="K28:N28"/>
    <mergeCell ref="AB28:AC28"/>
    <mergeCell ref="B29:E29"/>
    <mergeCell ref="AA29:AC29"/>
    <mergeCell ref="C17:D17"/>
    <mergeCell ref="K17:L17"/>
    <mergeCell ref="R18:S18"/>
    <mergeCell ref="AB19:AD19"/>
    <mergeCell ref="AB22:AC22"/>
    <mergeCell ref="AB23:AC23"/>
    <mergeCell ref="AA16:AC16"/>
    <mergeCell ref="B3:C3"/>
    <mergeCell ref="J3:K3"/>
    <mergeCell ref="R3:S3"/>
    <mergeCell ref="AA3:AB3"/>
    <mergeCell ref="C6:D6"/>
    <mergeCell ref="K6:L6"/>
    <mergeCell ref="S6:T6"/>
    <mergeCell ref="V6:W6"/>
    <mergeCell ref="AB6:AD6"/>
    <mergeCell ref="AB9:AC9"/>
    <mergeCell ref="AB10:AC10"/>
    <mergeCell ref="AA11:AC11"/>
    <mergeCell ref="AB14:AC14"/>
    <mergeCell ref="AB15:AC15"/>
  </mergeCells>
  <conditionalFormatting sqref="AD11:BI11 AD16:BI16 AD24:BI24 AD29:BI29">
    <cfRule type="cellIs" dxfId="1" priority="1" operator="notEqual">
      <formula>0</formula>
    </cfRule>
  </conditionalFormatting>
  <pageMargins left="0.7" right="0.7" top="0.75" bottom="0.75" header="0.3" footer="0.3"/>
  <pageSetup paperSize="9" orientation="portrait" r:id="rId1"/>
  <drawing r:id="rId2"/>
  <legacyDrawing r:id="rId3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476B49-6360-482F-BEFA-C43D520B7692}">
  <dimension ref="A1:CB128"/>
  <sheetViews>
    <sheetView topLeftCell="A40" zoomScaleNormal="100" workbookViewId="0">
      <selection activeCell="AW69" sqref="AW69"/>
    </sheetView>
  </sheetViews>
  <sheetFormatPr baseColWidth="10" defaultColWidth="11.7109375" defaultRowHeight="15" x14ac:dyDescent="0.25"/>
  <cols>
    <col min="1" max="1" width="11.7109375" style="5"/>
    <col min="2" max="2" width="14.140625" style="5" bestFit="1" customWidth="1"/>
    <col min="3" max="3" width="12.85546875" style="5" bestFit="1" customWidth="1"/>
    <col min="4" max="16384" width="11.7109375" style="5"/>
  </cols>
  <sheetData>
    <row r="1" spans="1:80" x14ac:dyDescent="0.25">
      <c r="A1" s="1"/>
      <c r="B1" s="1"/>
      <c r="C1" s="1"/>
      <c r="D1" s="1"/>
      <c r="E1" s="1"/>
      <c r="F1" s="1"/>
      <c r="G1" s="1"/>
      <c r="H1" s="1"/>
      <c r="I1" s="2"/>
      <c r="J1" s="2"/>
      <c r="K1" s="2"/>
      <c r="L1" s="2"/>
      <c r="M1" s="2"/>
      <c r="N1" s="2"/>
      <c r="O1" s="2"/>
      <c r="P1" s="2"/>
      <c r="Q1" s="3"/>
      <c r="R1" s="3"/>
      <c r="S1" s="3"/>
      <c r="T1" s="3"/>
      <c r="U1" s="3"/>
      <c r="V1" s="3"/>
      <c r="W1" s="3"/>
      <c r="X1" s="3"/>
      <c r="Y1" s="3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</row>
    <row r="2" spans="1:80" ht="15.75" thickBot="1" x14ac:dyDescent="0.3">
      <c r="A2" s="1"/>
      <c r="B2" s="1"/>
      <c r="C2" s="1"/>
      <c r="D2" s="1"/>
      <c r="E2" s="1"/>
      <c r="F2" s="1"/>
      <c r="G2" s="1"/>
      <c r="H2" s="1"/>
      <c r="I2" s="2"/>
      <c r="J2" s="2"/>
      <c r="K2" s="2"/>
      <c r="L2" s="2"/>
      <c r="M2" s="2"/>
      <c r="N2" s="2"/>
      <c r="O2" s="2"/>
      <c r="P2" s="2"/>
      <c r="Q2" s="3"/>
      <c r="R2" s="3"/>
      <c r="S2" s="3"/>
      <c r="T2" s="3"/>
      <c r="U2" s="3"/>
      <c r="V2" s="3"/>
      <c r="W2" s="3"/>
      <c r="X2" s="3"/>
      <c r="Y2" s="3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</row>
    <row r="3" spans="1:80" ht="15.75" thickBot="1" x14ac:dyDescent="0.3">
      <c r="A3" s="1"/>
      <c r="B3" s="129" t="s">
        <v>0</v>
      </c>
      <c r="C3" s="130"/>
      <c r="D3" s="1"/>
      <c r="E3" s="1"/>
      <c r="F3" s="1"/>
      <c r="G3" s="1"/>
      <c r="H3" s="1"/>
      <c r="I3" s="2"/>
      <c r="J3" s="129" t="s">
        <v>18</v>
      </c>
      <c r="K3" s="130"/>
      <c r="L3" s="2"/>
      <c r="M3" s="2"/>
      <c r="N3" s="2"/>
      <c r="O3" s="2"/>
      <c r="P3" s="2"/>
      <c r="Q3" s="3"/>
      <c r="R3" s="129" t="s">
        <v>32</v>
      </c>
      <c r="S3" s="130"/>
      <c r="T3" s="3"/>
      <c r="U3" s="3"/>
      <c r="V3" s="3"/>
      <c r="W3" s="3"/>
      <c r="X3" s="3"/>
      <c r="Y3" s="3"/>
      <c r="Z3" s="4"/>
      <c r="AA3" s="129" t="s">
        <v>47</v>
      </c>
      <c r="AB3" s="130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</row>
    <row r="4" spans="1:80" x14ac:dyDescent="0.25">
      <c r="A4" s="1"/>
      <c r="B4" s="1"/>
      <c r="C4" s="1"/>
      <c r="D4" s="1"/>
      <c r="E4" s="1"/>
      <c r="F4" s="1"/>
      <c r="G4" s="1"/>
      <c r="H4" s="1"/>
      <c r="I4" s="2"/>
      <c r="J4" s="2"/>
      <c r="K4" s="2"/>
      <c r="L4" s="2"/>
      <c r="M4" s="2"/>
      <c r="N4" s="2"/>
      <c r="O4" s="2"/>
      <c r="P4" s="2"/>
      <c r="Q4" s="3"/>
      <c r="R4" s="3"/>
      <c r="S4" s="3"/>
      <c r="T4" s="3"/>
      <c r="U4" s="3"/>
      <c r="V4" s="3"/>
      <c r="W4" s="3"/>
      <c r="X4" s="3"/>
      <c r="Y4" s="3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</row>
    <row r="5" spans="1:80" ht="15.75" thickBot="1" x14ac:dyDescent="0.3">
      <c r="A5" s="1"/>
      <c r="B5" s="1"/>
      <c r="C5" s="1"/>
      <c r="D5" s="1"/>
      <c r="E5" s="1"/>
      <c r="F5" s="1"/>
      <c r="G5" s="1"/>
      <c r="H5" s="1"/>
      <c r="I5" s="2"/>
      <c r="J5" s="2"/>
      <c r="K5" s="2"/>
      <c r="L5" s="2"/>
      <c r="M5" s="2"/>
      <c r="N5" s="2"/>
      <c r="O5" s="2"/>
      <c r="P5" s="2"/>
      <c r="Q5" s="3"/>
      <c r="R5" s="3"/>
      <c r="S5" s="3"/>
      <c r="T5" s="3"/>
      <c r="U5" s="3"/>
      <c r="V5" s="3"/>
      <c r="W5" s="3"/>
      <c r="X5" s="3"/>
      <c r="Y5" s="3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</row>
    <row r="6" spans="1:80" ht="15.75" thickBot="1" x14ac:dyDescent="0.3">
      <c r="A6" s="1"/>
      <c r="B6" s="6" t="s">
        <v>1</v>
      </c>
      <c r="C6" s="126" t="s">
        <v>2</v>
      </c>
      <c r="D6" s="127"/>
      <c r="E6" s="1"/>
      <c r="F6" s="1"/>
      <c r="G6" s="1"/>
      <c r="H6" s="1"/>
      <c r="I6" s="2"/>
      <c r="J6" s="6" t="s">
        <v>1</v>
      </c>
      <c r="K6" s="126" t="s">
        <v>19</v>
      </c>
      <c r="L6" s="127"/>
      <c r="M6" s="2"/>
      <c r="N6" s="2"/>
      <c r="O6" s="2"/>
      <c r="P6" s="2"/>
      <c r="Q6" s="3"/>
      <c r="R6" s="6" t="s">
        <v>1</v>
      </c>
      <c r="S6" s="126" t="s">
        <v>33</v>
      </c>
      <c r="T6" s="127"/>
      <c r="U6" s="3"/>
      <c r="V6" s="132" t="s">
        <v>40</v>
      </c>
      <c r="W6" s="134"/>
      <c r="X6" s="3"/>
      <c r="Y6" s="3"/>
      <c r="Z6" s="4"/>
      <c r="AA6" s="6" t="s">
        <v>1</v>
      </c>
      <c r="AB6" s="126" t="s">
        <v>48</v>
      </c>
      <c r="AC6" s="131"/>
      <c r="AD6" s="127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</row>
    <row r="7" spans="1:80" x14ac:dyDescent="0.25">
      <c r="A7" s="1"/>
      <c r="B7" s="1"/>
      <c r="C7" s="1"/>
      <c r="D7" s="1"/>
      <c r="E7" s="1"/>
      <c r="F7" s="1"/>
      <c r="G7" s="1"/>
      <c r="H7" s="1"/>
      <c r="I7" s="2"/>
      <c r="J7" s="2"/>
      <c r="K7" s="2"/>
      <c r="L7" s="2"/>
      <c r="M7" s="2"/>
      <c r="N7" s="2"/>
      <c r="O7" s="2"/>
      <c r="P7" s="2"/>
      <c r="Q7" s="3"/>
      <c r="R7" s="3"/>
      <c r="S7" s="3"/>
      <c r="T7" s="3"/>
      <c r="U7" s="3"/>
      <c r="V7" s="3"/>
      <c r="W7" s="3"/>
      <c r="X7" s="3"/>
      <c r="Y7" s="3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</row>
    <row r="8" spans="1:80" x14ac:dyDescent="0.25">
      <c r="A8" s="1"/>
      <c r="B8" s="1"/>
      <c r="C8" s="7" t="s">
        <v>10</v>
      </c>
      <c r="D8" s="1"/>
      <c r="E8" s="8" t="s">
        <v>13</v>
      </c>
      <c r="F8" s="9" t="s">
        <v>11</v>
      </c>
      <c r="G8" s="1"/>
      <c r="H8" s="1"/>
      <c r="I8" s="2"/>
      <c r="J8" s="2"/>
      <c r="K8" s="7" t="s">
        <v>10</v>
      </c>
      <c r="L8" s="2"/>
      <c r="M8" s="8" t="s">
        <v>13</v>
      </c>
      <c r="N8" s="9" t="s">
        <v>11</v>
      </c>
      <c r="O8" s="2"/>
      <c r="P8" s="2"/>
      <c r="Q8" s="3"/>
      <c r="R8" s="3"/>
      <c r="S8" s="10" t="s">
        <v>35</v>
      </c>
      <c r="T8" s="11" t="s">
        <v>36</v>
      </c>
      <c r="U8" s="8" t="s">
        <v>34</v>
      </c>
      <c r="V8" s="12" t="s">
        <v>37</v>
      </c>
      <c r="W8" s="13" t="s">
        <v>38</v>
      </c>
      <c r="X8" s="14" t="s">
        <v>39</v>
      </c>
      <c r="Y8" s="3"/>
      <c r="Z8" s="4"/>
      <c r="AA8" s="4"/>
      <c r="AB8" s="4"/>
      <c r="AC8" s="4"/>
      <c r="AD8" s="39">
        <v>1</v>
      </c>
      <c r="AE8" s="39">
        <v>2</v>
      </c>
      <c r="AF8" s="39">
        <v>3</v>
      </c>
      <c r="AG8" s="39">
        <v>4</v>
      </c>
      <c r="AH8" s="39">
        <v>5</v>
      </c>
      <c r="AI8" s="39">
        <v>6</v>
      </c>
      <c r="AJ8" s="39">
        <v>7</v>
      </c>
      <c r="AK8" s="39">
        <v>8</v>
      </c>
      <c r="AL8" s="39">
        <v>9</v>
      </c>
      <c r="AM8" s="39">
        <v>10</v>
      </c>
      <c r="AN8" s="39">
        <v>11</v>
      </c>
      <c r="AO8" s="39">
        <v>12</v>
      </c>
      <c r="AP8" s="39">
        <v>13</v>
      </c>
      <c r="AQ8" s="39">
        <v>14</v>
      </c>
      <c r="AR8" s="39">
        <v>15</v>
      </c>
      <c r="AS8" s="39">
        <v>16</v>
      </c>
      <c r="AT8" s="39">
        <v>17</v>
      </c>
      <c r="AU8" s="39">
        <v>18</v>
      </c>
      <c r="AV8" s="39">
        <v>19</v>
      </c>
      <c r="AW8" s="39">
        <v>20</v>
      </c>
      <c r="AX8" s="39">
        <v>21</v>
      </c>
      <c r="AY8" s="39">
        <v>22</v>
      </c>
      <c r="AZ8" s="39">
        <v>23</v>
      </c>
      <c r="BA8" s="39">
        <v>24</v>
      </c>
      <c r="BB8" s="39">
        <v>25</v>
      </c>
      <c r="BC8" s="39">
        <v>26</v>
      </c>
      <c r="BD8" s="39">
        <v>27</v>
      </c>
      <c r="BE8" s="39">
        <v>28</v>
      </c>
      <c r="BF8" s="39">
        <v>29</v>
      </c>
      <c r="BG8" s="39">
        <v>30</v>
      </c>
      <c r="BH8" s="39">
        <v>31</v>
      </c>
      <c r="BI8" s="39">
        <v>32</v>
      </c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</row>
    <row r="9" spans="1:80" x14ac:dyDescent="0.25">
      <c r="A9" s="1"/>
      <c r="B9" s="20" t="s">
        <v>3</v>
      </c>
      <c r="C9" s="52">
        <v>3.37</v>
      </c>
      <c r="D9" s="6" t="s">
        <v>12</v>
      </c>
      <c r="E9" s="15">
        <f>C9/F9</f>
        <v>0.97398843930635848</v>
      </c>
      <c r="F9" s="53">
        <v>3.46</v>
      </c>
      <c r="G9" s="39" t="s">
        <v>12</v>
      </c>
      <c r="H9" s="1"/>
      <c r="I9" s="2"/>
      <c r="J9" s="20" t="s">
        <v>3</v>
      </c>
      <c r="K9" s="54">
        <v>0.89</v>
      </c>
      <c r="L9" s="6" t="s">
        <v>12</v>
      </c>
      <c r="M9" s="15">
        <f>K9/N9</f>
        <v>1</v>
      </c>
      <c r="N9" s="55">
        <v>0.89</v>
      </c>
      <c r="O9" s="39" t="s">
        <v>12</v>
      </c>
      <c r="P9" s="2"/>
      <c r="Q9" s="3"/>
      <c r="R9" s="20" t="s">
        <v>3</v>
      </c>
      <c r="S9" s="56">
        <v>228</v>
      </c>
      <c r="T9" s="57">
        <v>0.61</v>
      </c>
      <c r="U9" s="56">
        <v>378</v>
      </c>
      <c r="V9" s="57">
        <v>1.1759999999999999</v>
      </c>
      <c r="W9" s="56">
        <v>628</v>
      </c>
      <c r="X9" s="57">
        <v>0.61</v>
      </c>
      <c r="Y9" s="3"/>
      <c r="Z9" s="4"/>
      <c r="AA9" s="16" t="s">
        <v>10</v>
      </c>
      <c r="AB9" s="132" t="s">
        <v>26</v>
      </c>
      <c r="AC9" s="134"/>
      <c r="AD9" s="57"/>
      <c r="AE9" s="57"/>
      <c r="AF9" s="57"/>
      <c r="AG9" s="57"/>
      <c r="AH9" s="57"/>
      <c r="AI9" s="57"/>
      <c r="AJ9" s="57"/>
      <c r="AK9" s="57"/>
      <c r="AL9" s="57"/>
      <c r="AM9" s="57"/>
      <c r="AN9" s="57"/>
      <c r="AO9" s="57"/>
      <c r="AP9" s="57"/>
      <c r="AQ9" s="57"/>
      <c r="AR9" s="57"/>
      <c r="AS9" s="57"/>
      <c r="AT9" s="57"/>
      <c r="AU9" s="57"/>
      <c r="AV9" s="57"/>
      <c r="AW9" s="57"/>
      <c r="AX9" s="57"/>
      <c r="AY9" s="57"/>
      <c r="AZ9" s="57"/>
      <c r="BA9" s="57"/>
      <c r="BB9" s="57"/>
      <c r="BC9" s="57"/>
      <c r="BD9" s="57"/>
      <c r="BE9" s="57"/>
      <c r="BF9" s="57"/>
      <c r="BG9" s="57"/>
      <c r="BH9" s="57"/>
      <c r="BI9" s="57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</row>
    <row r="10" spans="1:80" x14ac:dyDescent="0.25">
      <c r="A10" s="1"/>
      <c r="B10" s="20" t="s">
        <v>4</v>
      </c>
      <c r="C10" s="52">
        <v>3.49</v>
      </c>
      <c r="D10" s="17">
        <f>C10/C9-1</f>
        <v>3.5608308605341366E-2</v>
      </c>
      <c r="E10" s="15">
        <f t="shared" ref="E10:E15" si="0">C10/F10</f>
        <v>0.97486033519553073</v>
      </c>
      <c r="F10" s="53">
        <v>3.58</v>
      </c>
      <c r="G10" s="18">
        <f>F10/F9-1</f>
        <v>3.4682080924855585E-2</v>
      </c>
      <c r="H10" s="1"/>
      <c r="I10" s="2"/>
      <c r="J10" s="20" t="s">
        <v>4</v>
      </c>
      <c r="K10" s="54">
        <v>0.9</v>
      </c>
      <c r="L10" s="17">
        <f>K10/K9-1</f>
        <v>1.1235955056179803E-2</v>
      </c>
      <c r="M10" s="15">
        <f t="shared" ref="M10:M15" si="1">K10/N10</f>
        <v>1</v>
      </c>
      <c r="N10" s="55">
        <v>0.9</v>
      </c>
      <c r="O10" s="18">
        <f>N10/N9-1</f>
        <v>1.1235955056179803E-2</v>
      </c>
      <c r="P10" s="2"/>
      <c r="Q10" s="3"/>
      <c r="R10" s="20" t="s">
        <v>4</v>
      </c>
      <c r="S10" s="56">
        <v>223</v>
      </c>
      <c r="T10" s="57">
        <v>0.61</v>
      </c>
      <c r="U10" s="56">
        <v>373</v>
      </c>
      <c r="V10" s="57">
        <v>1.1759999999999999</v>
      </c>
      <c r="W10" s="56">
        <v>623</v>
      </c>
      <c r="X10" s="57">
        <v>0.61</v>
      </c>
      <c r="Y10" s="3"/>
      <c r="Z10" s="4"/>
      <c r="AA10" s="19" t="s">
        <v>11</v>
      </c>
      <c r="AB10" s="132" t="s">
        <v>26</v>
      </c>
      <c r="AC10" s="134"/>
      <c r="AD10" s="57"/>
      <c r="AE10" s="57"/>
      <c r="AF10" s="57"/>
      <c r="AG10" s="57"/>
      <c r="AH10" s="57"/>
      <c r="AI10" s="57"/>
      <c r="AJ10" s="57"/>
      <c r="AK10" s="57"/>
      <c r="AL10" s="57"/>
      <c r="AM10" s="57"/>
      <c r="AN10" s="57"/>
      <c r="AO10" s="57"/>
      <c r="AP10" s="57"/>
      <c r="AQ10" s="57"/>
      <c r="AR10" s="57"/>
      <c r="AS10" s="57"/>
      <c r="AT10" s="57"/>
      <c r="AU10" s="57"/>
      <c r="AV10" s="57"/>
      <c r="AW10" s="57"/>
      <c r="AX10" s="57"/>
      <c r="AY10" s="57"/>
      <c r="AZ10" s="57"/>
      <c r="BA10" s="57"/>
      <c r="BB10" s="57"/>
      <c r="BC10" s="57"/>
      <c r="BD10" s="57"/>
      <c r="BE10" s="57"/>
      <c r="BF10" s="57"/>
      <c r="BG10" s="57"/>
      <c r="BH10" s="57"/>
      <c r="BI10" s="57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</row>
    <row r="11" spans="1:80" x14ac:dyDescent="0.25">
      <c r="A11" s="1"/>
      <c r="B11" s="20" t="s">
        <v>5</v>
      </c>
      <c r="C11" s="52">
        <v>3.63</v>
      </c>
      <c r="D11" s="17">
        <f t="shared" ref="D11:D15" si="2">C11/C10-1</f>
        <v>4.0114613180515679E-2</v>
      </c>
      <c r="E11" s="15">
        <f t="shared" si="0"/>
        <v>0.97843665768194066</v>
      </c>
      <c r="F11" s="53">
        <v>3.71</v>
      </c>
      <c r="G11" s="18">
        <f t="shared" ref="G11:G15" si="3">F11/F10-1</f>
        <v>3.6312849162011052E-2</v>
      </c>
      <c r="H11" s="1"/>
      <c r="I11" s="2"/>
      <c r="J11" s="20" t="s">
        <v>5</v>
      </c>
      <c r="K11" s="54">
        <v>0.95</v>
      </c>
      <c r="L11" s="17">
        <f t="shared" ref="L11:L13" si="4">K11/K10-1</f>
        <v>5.555555555555558E-2</v>
      </c>
      <c r="M11" s="15">
        <f t="shared" si="1"/>
        <v>1</v>
      </c>
      <c r="N11" s="55">
        <v>0.95</v>
      </c>
      <c r="O11" s="18">
        <f t="shared" ref="O11:O13" si="5">N11/N10-1</f>
        <v>5.555555555555558E-2</v>
      </c>
      <c r="P11" s="2"/>
      <c r="Q11" s="3"/>
      <c r="R11" s="20" t="s">
        <v>5</v>
      </c>
      <c r="S11" s="56">
        <v>218</v>
      </c>
      <c r="T11" s="57">
        <v>0.61</v>
      </c>
      <c r="U11" s="56">
        <v>368</v>
      </c>
      <c r="V11" s="57">
        <v>1.1759999999999999</v>
      </c>
      <c r="W11" s="56">
        <v>618</v>
      </c>
      <c r="X11" s="57">
        <v>0.61</v>
      </c>
      <c r="Y11" s="3"/>
      <c r="Z11" s="4"/>
      <c r="AA11" s="135" t="s">
        <v>49</v>
      </c>
      <c r="AB11" s="135"/>
      <c r="AC11" s="135"/>
      <c r="AD11" s="21">
        <f>AD9-AD10</f>
        <v>0</v>
      </c>
      <c r="AE11" s="21">
        <f t="shared" ref="AE11:BI11" si="6">AE9-AE10</f>
        <v>0</v>
      </c>
      <c r="AF11" s="21">
        <f t="shared" si="6"/>
        <v>0</v>
      </c>
      <c r="AG11" s="21">
        <f t="shared" si="6"/>
        <v>0</v>
      </c>
      <c r="AH11" s="21">
        <f t="shared" si="6"/>
        <v>0</v>
      </c>
      <c r="AI11" s="21">
        <f t="shared" si="6"/>
        <v>0</v>
      </c>
      <c r="AJ11" s="21">
        <f t="shared" si="6"/>
        <v>0</v>
      </c>
      <c r="AK11" s="21">
        <f t="shared" si="6"/>
        <v>0</v>
      </c>
      <c r="AL11" s="21">
        <f t="shared" si="6"/>
        <v>0</v>
      </c>
      <c r="AM11" s="21">
        <f t="shared" si="6"/>
        <v>0</v>
      </c>
      <c r="AN11" s="21">
        <f t="shared" si="6"/>
        <v>0</v>
      </c>
      <c r="AO11" s="21">
        <f t="shared" si="6"/>
        <v>0</v>
      </c>
      <c r="AP11" s="21">
        <f t="shared" si="6"/>
        <v>0</v>
      </c>
      <c r="AQ11" s="21">
        <f t="shared" si="6"/>
        <v>0</v>
      </c>
      <c r="AR11" s="21">
        <f t="shared" si="6"/>
        <v>0</v>
      </c>
      <c r="AS11" s="21">
        <f t="shared" si="6"/>
        <v>0</v>
      </c>
      <c r="AT11" s="21">
        <f t="shared" si="6"/>
        <v>0</v>
      </c>
      <c r="AU11" s="21">
        <f t="shared" si="6"/>
        <v>0</v>
      </c>
      <c r="AV11" s="21">
        <f t="shared" si="6"/>
        <v>0</v>
      </c>
      <c r="AW11" s="21">
        <f t="shared" si="6"/>
        <v>0</v>
      </c>
      <c r="AX11" s="21">
        <f t="shared" si="6"/>
        <v>0</v>
      </c>
      <c r="AY11" s="21">
        <f t="shared" si="6"/>
        <v>0</v>
      </c>
      <c r="AZ11" s="21">
        <f t="shared" si="6"/>
        <v>0</v>
      </c>
      <c r="BA11" s="21">
        <f t="shared" si="6"/>
        <v>0</v>
      </c>
      <c r="BB11" s="21">
        <f t="shared" si="6"/>
        <v>0</v>
      </c>
      <c r="BC11" s="21">
        <f t="shared" si="6"/>
        <v>0</v>
      </c>
      <c r="BD11" s="21">
        <f t="shared" si="6"/>
        <v>0</v>
      </c>
      <c r="BE11" s="21">
        <f t="shared" si="6"/>
        <v>0</v>
      </c>
      <c r="BF11" s="21">
        <f t="shared" si="6"/>
        <v>0</v>
      </c>
      <c r="BG11" s="21">
        <f t="shared" si="6"/>
        <v>0</v>
      </c>
      <c r="BH11" s="21">
        <f t="shared" si="6"/>
        <v>0</v>
      </c>
      <c r="BI11" s="21">
        <f t="shared" si="6"/>
        <v>0</v>
      </c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</row>
    <row r="12" spans="1:80" x14ac:dyDescent="0.25">
      <c r="A12" s="1"/>
      <c r="B12" s="20" t="s">
        <v>6</v>
      </c>
      <c r="C12" s="52">
        <v>3.75</v>
      </c>
      <c r="D12" s="17">
        <f t="shared" si="2"/>
        <v>3.3057851239669533E-2</v>
      </c>
      <c r="E12" s="15">
        <f t="shared" si="0"/>
        <v>0.97402597402597402</v>
      </c>
      <c r="F12" s="53">
        <v>3.85</v>
      </c>
      <c r="G12" s="18">
        <f t="shared" si="3"/>
        <v>3.7735849056603765E-2</v>
      </c>
      <c r="H12" s="1"/>
      <c r="I12" s="2"/>
      <c r="J12" s="20" t="s">
        <v>6</v>
      </c>
      <c r="K12" s="54">
        <v>1</v>
      </c>
      <c r="L12" s="17">
        <f t="shared" si="4"/>
        <v>5.2631578947368363E-2</v>
      </c>
      <c r="M12" s="15">
        <f t="shared" si="1"/>
        <v>1</v>
      </c>
      <c r="N12" s="55">
        <v>1</v>
      </c>
      <c r="O12" s="18">
        <f t="shared" si="5"/>
        <v>5.2631578947368363E-2</v>
      </c>
      <c r="P12" s="2"/>
      <c r="Q12" s="3"/>
      <c r="R12" s="20" t="s">
        <v>6</v>
      </c>
      <c r="S12" s="56">
        <v>213</v>
      </c>
      <c r="T12" s="57">
        <v>0.61</v>
      </c>
      <c r="U12" s="56">
        <v>363</v>
      </c>
      <c r="V12" s="57">
        <v>1.1759999999999999</v>
      </c>
      <c r="W12" s="56">
        <v>613</v>
      </c>
      <c r="X12" s="57">
        <v>0.61</v>
      </c>
      <c r="Y12" s="3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</row>
    <row r="13" spans="1:80" x14ac:dyDescent="0.25">
      <c r="A13" s="1"/>
      <c r="B13" s="20" t="s">
        <v>7</v>
      </c>
      <c r="C13" s="52">
        <v>3.89</v>
      </c>
      <c r="D13" s="17">
        <f t="shared" si="2"/>
        <v>3.7333333333333441E-2</v>
      </c>
      <c r="E13" s="15">
        <f t="shared" si="0"/>
        <v>0.97493734335839599</v>
      </c>
      <c r="F13" s="53">
        <v>3.99</v>
      </c>
      <c r="G13" s="18">
        <f t="shared" si="3"/>
        <v>3.6363636363636376E-2</v>
      </c>
      <c r="H13" s="1"/>
      <c r="I13" s="2"/>
      <c r="J13" s="20" t="s">
        <v>7</v>
      </c>
      <c r="K13" s="54">
        <v>1.01</v>
      </c>
      <c r="L13" s="17">
        <f t="shared" si="4"/>
        <v>1.0000000000000009E-2</v>
      </c>
      <c r="M13" s="15">
        <f t="shared" si="1"/>
        <v>1</v>
      </c>
      <c r="N13" s="55">
        <v>1.01</v>
      </c>
      <c r="O13" s="18">
        <f t="shared" si="5"/>
        <v>1.0000000000000009E-2</v>
      </c>
      <c r="P13" s="2"/>
      <c r="Q13" s="3"/>
      <c r="R13" s="20" t="s">
        <v>7</v>
      </c>
      <c r="S13" s="56">
        <v>208</v>
      </c>
      <c r="T13" s="57">
        <v>0.61</v>
      </c>
      <c r="U13" s="56">
        <v>358</v>
      </c>
      <c r="V13" s="57">
        <v>1.1759999999999999</v>
      </c>
      <c r="W13" s="56">
        <v>608</v>
      </c>
      <c r="X13" s="57">
        <v>0.61</v>
      </c>
      <c r="Y13" s="3"/>
      <c r="Z13" s="4"/>
      <c r="AA13" s="4"/>
      <c r="AB13" s="4"/>
      <c r="AC13" s="4"/>
      <c r="AD13" s="39">
        <v>1</v>
      </c>
      <c r="AE13" s="39">
        <v>2</v>
      </c>
      <c r="AF13" s="39">
        <v>3</v>
      </c>
      <c r="AG13" s="39">
        <v>4</v>
      </c>
      <c r="AH13" s="39">
        <v>5</v>
      </c>
      <c r="AI13" s="39">
        <v>6</v>
      </c>
      <c r="AJ13" s="39">
        <v>7</v>
      </c>
      <c r="AK13" s="39">
        <v>8</v>
      </c>
      <c r="AL13" s="39">
        <v>9</v>
      </c>
      <c r="AM13" s="39">
        <v>10</v>
      </c>
      <c r="AN13" s="39">
        <v>11</v>
      </c>
      <c r="AO13" s="39">
        <v>12</v>
      </c>
      <c r="AP13" s="39">
        <v>13</v>
      </c>
      <c r="AQ13" s="39">
        <v>14</v>
      </c>
      <c r="AR13" s="39">
        <v>15</v>
      </c>
      <c r="AS13" s="39">
        <v>16</v>
      </c>
      <c r="AT13" s="39">
        <v>17</v>
      </c>
      <c r="AU13" s="39">
        <v>18</v>
      </c>
      <c r="AV13" s="39">
        <v>19</v>
      </c>
      <c r="AW13" s="39">
        <v>20</v>
      </c>
      <c r="AX13" s="39">
        <v>21</v>
      </c>
      <c r="AY13" s="39">
        <v>22</v>
      </c>
      <c r="AZ13" s="39">
        <v>23</v>
      </c>
      <c r="BA13" s="39">
        <v>24</v>
      </c>
      <c r="BB13" s="39">
        <v>25</v>
      </c>
      <c r="BC13" s="39">
        <v>26</v>
      </c>
      <c r="BD13" s="39">
        <v>27</v>
      </c>
      <c r="BE13" s="39">
        <v>28</v>
      </c>
      <c r="BF13" s="39">
        <v>29</v>
      </c>
      <c r="BG13" s="39">
        <v>30</v>
      </c>
      <c r="BH13" s="39">
        <v>31</v>
      </c>
      <c r="BI13" s="39">
        <v>32</v>
      </c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</row>
    <row r="14" spans="1:80" x14ac:dyDescent="0.25">
      <c r="A14" s="1"/>
      <c r="B14" s="31" t="s">
        <v>9</v>
      </c>
      <c r="C14" s="52">
        <v>3.62</v>
      </c>
      <c r="D14" s="17">
        <f>C14/C9-1</f>
        <v>7.4183976261127604E-2</v>
      </c>
      <c r="E14" s="15">
        <f t="shared" si="0"/>
        <v>0.98907103825136611</v>
      </c>
      <c r="F14" s="53">
        <v>3.66</v>
      </c>
      <c r="G14" s="18">
        <f>F14/F9-1</f>
        <v>5.7803468208092568E-2</v>
      </c>
      <c r="H14" s="1"/>
      <c r="I14" s="2"/>
      <c r="J14" s="31" t="s">
        <v>9</v>
      </c>
      <c r="K14" s="54">
        <v>1</v>
      </c>
      <c r="L14" s="17">
        <f>K14/K9-1</f>
        <v>0.12359550561797761</v>
      </c>
      <c r="M14" s="15">
        <f t="shared" si="1"/>
        <v>1</v>
      </c>
      <c r="N14" s="55">
        <v>1</v>
      </c>
      <c r="O14" s="18">
        <f>N14/N9-1</f>
        <v>0.12359550561797761</v>
      </c>
      <c r="P14" s="2"/>
      <c r="Q14" s="3"/>
      <c r="R14" s="31" t="s">
        <v>9</v>
      </c>
      <c r="S14" s="56">
        <v>165</v>
      </c>
      <c r="T14" s="57">
        <v>0.61</v>
      </c>
      <c r="U14" s="56">
        <v>358</v>
      </c>
      <c r="V14" s="57">
        <v>1.1759999999999999</v>
      </c>
      <c r="W14" s="56">
        <v>653</v>
      </c>
      <c r="X14" s="57">
        <v>0.61</v>
      </c>
      <c r="Y14" s="3"/>
      <c r="Z14" s="4"/>
      <c r="AA14" s="16" t="s">
        <v>10</v>
      </c>
      <c r="AB14" s="136" t="s">
        <v>51</v>
      </c>
      <c r="AC14" s="137"/>
      <c r="AD14" s="57"/>
      <c r="AE14" s="57"/>
      <c r="AF14" s="57"/>
      <c r="AG14" s="57"/>
      <c r="AH14" s="57"/>
      <c r="AI14" s="57"/>
      <c r="AJ14" s="57"/>
      <c r="AK14" s="57"/>
      <c r="AL14" s="57"/>
      <c r="AM14" s="57"/>
      <c r="AN14" s="57"/>
      <c r="AO14" s="57"/>
      <c r="AP14" s="57"/>
      <c r="AQ14" s="57"/>
      <c r="AR14" s="57"/>
      <c r="AS14" s="57"/>
      <c r="AT14" s="57"/>
      <c r="AU14" s="57"/>
      <c r="AV14" s="57"/>
      <c r="AW14" s="57"/>
      <c r="AX14" s="57"/>
      <c r="AY14" s="57"/>
      <c r="AZ14" s="57"/>
      <c r="BA14" s="57"/>
      <c r="BB14" s="57"/>
      <c r="BC14" s="57"/>
      <c r="BD14" s="57"/>
      <c r="BE14" s="57"/>
      <c r="BF14" s="57"/>
      <c r="BG14" s="57"/>
      <c r="BH14" s="57"/>
      <c r="BI14" s="57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</row>
    <row r="15" spans="1:80" x14ac:dyDescent="0.25">
      <c r="A15" s="1"/>
      <c r="B15" s="33" t="s">
        <v>8</v>
      </c>
      <c r="C15" s="52">
        <v>3.52</v>
      </c>
      <c r="D15" s="17">
        <f t="shared" si="2"/>
        <v>-2.7624309392265234E-2</v>
      </c>
      <c r="E15" s="15">
        <f t="shared" si="0"/>
        <v>0.9887640449438202</v>
      </c>
      <c r="F15" s="53">
        <v>3.56</v>
      </c>
      <c r="G15" s="18">
        <f t="shared" si="3"/>
        <v>-2.732240437158473E-2</v>
      </c>
      <c r="H15" s="1"/>
      <c r="I15" s="2"/>
      <c r="J15" s="33" t="s">
        <v>8</v>
      </c>
      <c r="K15" s="54">
        <v>1</v>
      </c>
      <c r="L15" s="17">
        <f t="shared" ref="L15" si="7">K15/K14-1</f>
        <v>0</v>
      </c>
      <c r="M15" s="15">
        <f t="shared" si="1"/>
        <v>1</v>
      </c>
      <c r="N15" s="55">
        <v>1</v>
      </c>
      <c r="O15" s="18">
        <f t="shared" ref="O15" si="8">N15/N14-1</f>
        <v>0</v>
      </c>
      <c r="P15" s="2"/>
      <c r="Q15" s="3"/>
      <c r="R15" s="33" t="s">
        <v>8</v>
      </c>
      <c r="S15" s="56">
        <v>158</v>
      </c>
      <c r="T15" s="57">
        <v>0.61</v>
      </c>
      <c r="U15" s="56">
        <v>343</v>
      </c>
      <c r="V15" s="57">
        <v>1.1759999999999999</v>
      </c>
      <c r="W15" s="56">
        <v>633</v>
      </c>
      <c r="X15" s="57">
        <v>0.61</v>
      </c>
      <c r="Y15" s="3"/>
      <c r="Z15" s="4"/>
      <c r="AA15" s="19" t="s">
        <v>11</v>
      </c>
      <c r="AB15" s="136" t="s">
        <v>51</v>
      </c>
      <c r="AC15" s="137"/>
      <c r="AD15" s="57"/>
      <c r="AE15" s="57"/>
      <c r="AF15" s="57"/>
      <c r="AG15" s="57"/>
      <c r="AH15" s="57"/>
      <c r="AI15" s="57"/>
      <c r="AJ15" s="57"/>
      <c r="AK15" s="57"/>
      <c r="AL15" s="57"/>
      <c r="AM15" s="57"/>
      <c r="AN15" s="57"/>
      <c r="AO15" s="57"/>
      <c r="AP15" s="57"/>
      <c r="AQ15" s="57"/>
      <c r="AR15" s="57"/>
      <c r="AS15" s="57"/>
      <c r="AT15" s="57"/>
      <c r="AU15" s="57"/>
      <c r="AV15" s="57"/>
      <c r="AW15" s="57"/>
      <c r="AX15" s="57"/>
      <c r="AY15" s="57"/>
      <c r="AZ15" s="57"/>
      <c r="BA15" s="57"/>
      <c r="BB15" s="57"/>
      <c r="BC15" s="57"/>
      <c r="BD15" s="57"/>
      <c r="BE15" s="57"/>
      <c r="BF15" s="57"/>
      <c r="BG15" s="57"/>
      <c r="BH15" s="57"/>
      <c r="BI15" s="57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</row>
    <row r="16" spans="1:80" ht="15.75" thickBot="1" x14ac:dyDescent="0.3">
      <c r="A16" s="1"/>
      <c r="B16" s="1"/>
      <c r="C16" s="1"/>
      <c r="D16" s="1"/>
      <c r="E16" s="1"/>
      <c r="F16" s="1"/>
      <c r="G16" s="1"/>
      <c r="H16" s="1"/>
      <c r="I16" s="2"/>
      <c r="J16" s="2"/>
      <c r="K16" s="2"/>
      <c r="L16" s="2"/>
      <c r="M16" s="2"/>
      <c r="N16" s="2"/>
      <c r="O16" s="2"/>
      <c r="P16" s="2"/>
      <c r="Q16" s="3"/>
      <c r="R16" s="3"/>
      <c r="S16" s="3"/>
      <c r="T16" s="3"/>
      <c r="U16" s="3"/>
      <c r="V16" s="3"/>
      <c r="W16" s="3"/>
      <c r="X16" s="3"/>
      <c r="Y16" s="3"/>
      <c r="Z16" s="4"/>
      <c r="AA16" s="132" t="s">
        <v>49</v>
      </c>
      <c r="AB16" s="133"/>
      <c r="AC16" s="134"/>
      <c r="AD16" s="21">
        <f>AD14-AD15</f>
        <v>0</v>
      </c>
      <c r="AE16" s="21">
        <f t="shared" ref="AE16:BI16" si="9">AE14-AE15</f>
        <v>0</v>
      </c>
      <c r="AF16" s="21">
        <f t="shared" si="9"/>
        <v>0</v>
      </c>
      <c r="AG16" s="21">
        <f t="shared" si="9"/>
        <v>0</v>
      </c>
      <c r="AH16" s="21">
        <f t="shared" si="9"/>
        <v>0</v>
      </c>
      <c r="AI16" s="21">
        <f t="shared" si="9"/>
        <v>0</v>
      </c>
      <c r="AJ16" s="21">
        <f t="shared" si="9"/>
        <v>0</v>
      </c>
      <c r="AK16" s="21">
        <f t="shared" si="9"/>
        <v>0</v>
      </c>
      <c r="AL16" s="21">
        <f t="shared" si="9"/>
        <v>0</v>
      </c>
      <c r="AM16" s="21">
        <f t="shared" si="9"/>
        <v>0</v>
      </c>
      <c r="AN16" s="21">
        <f t="shared" si="9"/>
        <v>0</v>
      </c>
      <c r="AO16" s="21">
        <f t="shared" si="9"/>
        <v>0</v>
      </c>
      <c r="AP16" s="21">
        <f t="shared" si="9"/>
        <v>0</v>
      </c>
      <c r="AQ16" s="21">
        <f t="shared" si="9"/>
        <v>0</v>
      </c>
      <c r="AR16" s="21">
        <f t="shared" si="9"/>
        <v>0</v>
      </c>
      <c r="AS16" s="21">
        <f t="shared" si="9"/>
        <v>0</v>
      </c>
      <c r="AT16" s="21">
        <f t="shared" si="9"/>
        <v>0</v>
      </c>
      <c r="AU16" s="21">
        <f t="shared" si="9"/>
        <v>0</v>
      </c>
      <c r="AV16" s="21">
        <f t="shared" si="9"/>
        <v>0</v>
      </c>
      <c r="AW16" s="21">
        <f t="shared" si="9"/>
        <v>0</v>
      </c>
      <c r="AX16" s="21">
        <f t="shared" si="9"/>
        <v>0</v>
      </c>
      <c r="AY16" s="21">
        <f t="shared" si="9"/>
        <v>0</v>
      </c>
      <c r="AZ16" s="21">
        <f t="shared" si="9"/>
        <v>0</v>
      </c>
      <c r="BA16" s="21">
        <f t="shared" si="9"/>
        <v>0</v>
      </c>
      <c r="BB16" s="21">
        <f t="shared" si="9"/>
        <v>0</v>
      </c>
      <c r="BC16" s="21">
        <f t="shared" si="9"/>
        <v>0</v>
      </c>
      <c r="BD16" s="21">
        <f t="shared" si="9"/>
        <v>0</v>
      </c>
      <c r="BE16" s="21">
        <f t="shared" si="9"/>
        <v>0</v>
      </c>
      <c r="BF16" s="21">
        <f t="shared" si="9"/>
        <v>0</v>
      </c>
      <c r="BG16" s="21">
        <f t="shared" si="9"/>
        <v>0</v>
      </c>
      <c r="BH16" s="21">
        <f t="shared" si="9"/>
        <v>0</v>
      </c>
      <c r="BI16" s="21">
        <f t="shared" si="9"/>
        <v>0</v>
      </c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</row>
    <row r="17" spans="1:80" ht="15.75" thickBot="1" x14ac:dyDescent="0.3">
      <c r="A17" s="1"/>
      <c r="B17" s="6" t="s">
        <v>1</v>
      </c>
      <c r="C17" s="126" t="s">
        <v>14</v>
      </c>
      <c r="D17" s="127"/>
      <c r="E17" s="1"/>
      <c r="F17" s="1"/>
      <c r="G17" s="1"/>
      <c r="H17" s="1"/>
      <c r="I17" s="2"/>
      <c r="J17" s="6" t="s">
        <v>1</v>
      </c>
      <c r="K17" s="126" t="s">
        <v>20</v>
      </c>
      <c r="L17" s="127"/>
      <c r="M17" s="2"/>
      <c r="N17" s="2"/>
      <c r="O17" s="2"/>
      <c r="P17" s="2"/>
      <c r="Q17" s="3"/>
      <c r="R17" s="3"/>
      <c r="S17" s="3"/>
      <c r="T17" s="3"/>
      <c r="U17" s="3"/>
      <c r="V17" s="3"/>
      <c r="W17" s="3"/>
      <c r="X17" s="3"/>
      <c r="Y17" s="3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</row>
    <row r="18" spans="1:80" ht="15.75" thickBot="1" x14ac:dyDescent="0.3">
      <c r="A18" s="1"/>
      <c r="B18" s="1"/>
      <c r="C18" s="1"/>
      <c r="D18" s="1"/>
      <c r="E18" s="1"/>
      <c r="F18" s="1"/>
      <c r="G18" s="1"/>
      <c r="H18" s="1"/>
      <c r="I18" s="2"/>
      <c r="J18" s="2"/>
      <c r="K18" s="2"/>
      <c r="L18" s="2"/>
      <c r="M18" s="2"/>
      <c r="N18" s="2"/>
      <c r="O18" s="2"/>
      <c r="P18" s="2"/>
      <c r="Q18" s="3"/>
      <c r="R18" s="139" t="s">
        <v>41</v>
      </c>
      <c r="S18" s="139"/>
      <c r="T18" s="3"/>
      <c r="U18" s="3"/>
      <c r="V18" s="3"/>
      <c r="W18" s="3"/>
      <c r="X18" s="3"/>
      <c r="Y18" s="3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  <c r="AY18" s="4"/>
      <c r="AZ18" s="4"/>
      <c r="BA18" s="4"/>
      <c r="BB18" s="4"/>
      <c r="BC18" s="4"/>
      <c r="BD18" s="4"/>
      <c r="BE18" s="4"/>
      <c r="BF18" s="4"/>
      <c r="BG18" s="4"/>
      <c r="BH18" s="4"/>
      <c r="BI18" s="4"/>
      <c r="BJ18" s="4"/>
      <c r="BK18" s="4"/>
      <c r="BL18" s="4"/>
      <c r="BM18" s="4"/>
      <c r="BN18" s="4"/>
      <c r="BO18" s="4"/>
      <c r="BP18" s="4"/>
      <c r="BQ18" s="4"/>
      <c r="BR18" s="4"/>
      <c r="BS18" s="4"/>
      <c r="BT18" s="4"/>
      <c r="BU18" s="4"/>
      <c r="BV18" s="4"/>
      <c r="BW18" s="4"/>
      <c r="BX18" s="4"/>
      <c r="BY18" s="4"/>
      <c r="BZ18" s="4"/>
      <c r="CA18" s="4"/>
      <c r="CB18" s="4"/>
    </row>
    <row r="19" spans="1:80" ht="15.75" thickBot="1" x14ac:dyDescent="0.3">
      <c r="A19" s="1"/>
      <c r="B19" s="1"/>
      <c r="C19" s="7" t="s">
        <v>10</v>
      </c>
      <c r="D19" s="1"/>
      <c r="E19" s="8" t="s">
        <v>13</v>
      </c>
      <c r="F19" s="9" t="s">
        <v>11</v>
      </c>
      <c r="G19" s="1"/>
      <c r="H19" s="1"/>
      <c r="I19" s="2"/>
      <c r="J19" s="2"/>
      <c r="K19" s="7" t="s">
        <v>10</v>
      </c>
      <c r="L19" s="2"/>
      <c r="M19" s="8" t="s">
        <v>13</v>
      </c>
      <c r="N19" s="9" t="s">
        <v>11</v>
      </c>
      <c r="O19" s="2"/>
      <c r="P19" s="2"/>
      <c r="Q19" s="3"/>
      <c r="R19" s="3"/>
      <c r="S19" s="3"/>
      <c r="T19" s="3"/>
      <c r="U19" s="3"/>
      <c r="V19" s="3"/>
      <c r="W19" s="3"/>
      <c r="X19" s="3"/>
      <c r="Y19" s="3"/>
      <c r="Z19" s="4"/>
      <c r="AA19" s="6" t="s">
        <v>1</v>
      </c>
      <c r="AB19" s="126" t="s">
        <v>50</v>
      </c>
      <c r="AC19" s="131"/>
      <c r="AD19" s="127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  <c r="AY19" s="4"/>
      <c r="AZ19" s="4"/>
      <c r="BA19" s="4"/>
      <c r="BB19" s="4"/>
      <c r="BC19" s="4"/>
      <c r="BD19" s="4"/>
      <c r="BE19" s="4"/>
      <c r="BF19" s="4"/>
      <c r="BG19" s="4"/>
      <c r="BH19" s="4"/>
      <c r="BI19" s="4"/>
      <c r="BJ19" s="4"/>
      <c r="BK19" s="4"/>
      <c r="BL19" s="4"/>
      <c r="BM19" s="4"/>
      <c r="BN19" s="4"/>
      <c r="BO19" s="4"/>
      <c r="BP19" s="4"/>
      <c r="BQ19" s="4"/>
      <c r="BR19" s="4"/>
      <c r="BS19" s="4"/>
      <c r="BT19" s="4"/>
      <c r="BU19" s="4"/>
      <c r="BV19" s="4"/>
      <c r="BW19" s="4"/>
      <c r="BX19" s="4"/>
      <c r="BY19" s="4"/>
      <c r="BZ19" s="4"/>
      <c r="CA19" s="4"/>
      <c r="CB19" s="4"/>
    </row>
    <row r="20" spans="1:80" x14ac:dyDescent="0.25">
      <c r="A20" s="1"/>
      <c r="B20" s="20" t="s">
        <v>3</v>
      </c>
      <c r="C20" s="52">
        <v>2.36</v>
      </c>
      <c r="D20" s="6" t="s">
        <v>12</v>
      </c>
      <c r="E20" s="15">
        <f>C20/F20</f>
        <v>0.97925311203319487</v>
      </c>
      <c r="F20" s="53">
        <v>2.41</v>
      </c>
      <c r="G20" s="39" t="s">
        <v>12</v>
      </c>
      <c r="H20" s="1"/>
      <c r="I20" s="2"/>
      <c r="J20" s="20" t="s">
        <v>3</v>
      </c>
      <c r="K20" s="54">
        <v>0.5</v>
      </c>
      <c r="L20" s="6" t="s">
        <v>12</v>
      </c>
      <c r="M20" s="15">
        <f>K20/N20</f>
        <v>1</v>
      </c>
      <c r="N20" s="55">
        <v>0.5</v>
      </c>
      <c r="O20" s="39" t="s">
        <v>12</v>
      </c>
      <c r="P20" s="2"/>
      <c r="Q20" s="3"/>
      <c r="R20" s="3"/>
      <c r="S20" s="10" t="s">
        <v>35</v>
      </c>
      <c r="T20" s="11" t="s">
        <v>36</v>
      </c>
      <c r="U20" s="8" t="s">
        <v>34</v>
      </c>
      <c r="V20" s="12" t="s">
        <v>37</v>
      </c>
      <c r="W20" s="13" t="s">
        <v>38</v>
      </c>
      <c r="X20" s="14" t="s">
        <v>39</v>
      </c>
      <c r="Y20" s="3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4"/>
      <c r="AY20" s="4"/>
      <c r="AZ20" s="4"/>
      <c r="BA20" s="4"/>
      <c r="BB20" s="4"/>
      <c r="BC20" s="4"/>
      <c r="BD20" s="4"/>
      <c r="BE20" s="4"/>
      <c r="BF20" s="4"/>
      <c r="BG20" s="4"/>
      <c r="BH20" s="4"/>
      <c r="BI20" s="4"/>
      <c r="BJ20" s="4"/>
      <c r="BK20" s="4"/>
      <c r="BL20" s="4"/>
      <c r="BM20" s="4"/>
      <c r="BN20" s="4"/>
      <c r="BO20" s="4"/>
      <c r="BP20" s="4"/>
      <c r="BQ20" s="4"/>
      <c r="BR20" s="4"/>
      <c r="BS20" s="4"/>
      <c r="BT20" s="4"/>
      <c r="BU20" s="4"/>
      <c r="BV20" s="4"/>
      <c r="BW20" s="4"/>
      <c r="BX20" s="4"/>
      <c r="BY20" s="4"/>
      <c r="BZ20" s="4"/>
      <c r="CA20" s="4"/>
      <c r="CB20" s="4"/>
    </row>
    <row r="21" spans="1:80" x14ac:dyDescent="0.25">
      <c r="A21" s="1"/>
      <c r="B21" s="20" t="s">
        <v>4</v>
      </c>
      <c r="C21" s="52">
        <v>2.4500000000000002</v>
      </c>
      <c r="D21" s="17">
        <f>C21/C20-1</f>
        <v>3.8135593220339103E-2</v>
      </c>
      <c r="E21" s="15">
        <f t="shared" ref="E21:E26" si="10">C21/F21</f>
        <v>0.98000000000000009</v>
      </c>
      <c r="F21" s="53">
        <v>2.5</v>
      </c>
      <c r="G21" s="18">
        <f>F21/F20-1</f>
        <v>3.734439834024883E-2</v>
      </c>
      <c r="H21" s="1"/>
      <c r="I21" s="2"/>
      <c r="J21" s="20" t="s">
        <v>4</v>
      </c>
      <c r="K21" s="54">
        <v>0.5</v>
      </c>
      <c r="L21" s="17">
        <f>K21/K20-1</f>
        <v>0</v>
      </c>
      <c r="M21" s="15">
        <f t="shared" ref="M21:M26" si="11">K21/N21</f>
        <v>1</v>
      </c>
      <c r="N21" s="55">
        <v>0.5</v>
      </c>
      <c r="O21" s="18">
        <f>N21/N20-1</f>
        <v>0</v>
      </c>
      <c r="P21" s="2"/>
      <c r="Q21" s="3"/>
      <c r="R21" s="20" t="s">
        <v>3</v>
      </c>
      <c r="S21" s="56">
        <f>S9-273.15</f>
        <v>-45.149999999999977</v>
      </c>
      <c r="T21" s="57">
        <v>0.7</v>
      </c>
      <c r="U21" s="56">
        <f>U9-273.15</f>
        <v>104.85000000000002</v>
      </c>
      <c r="V21" s="57">
        <v>1.1759999999999999</v>
      </c>
      <c r="W21" s="56">
        <f>W9-273.15</f>
        <v>354.85</v>
      </c>
      <c r="X21" s="57">
        <v>0.7</v>
      </c>
      <c r="Y21" s="3"/>
      <c r="Z21" s="4"/>
      <c r="AA21" s="4"/>
      <c r="AB21" s="4"/>
      <c r="AC21" s="4"/>
      <c r="AD21" s="39">
        <v>1</v>
      </c>
      <c r="AE21" s="39">
        <v>2</v>
      </c>
      <c r="AF21" s="39">
        <v>3</v>
      </c>
      <c r="AG21" s="39">
        <v>4</v>
      </c>
      <c r="AH21" s="39">
        <v>5</v>
      </c>
      <c r="AI21" s="39">
        <v>6</v>
      </c>
      <c r="AJ21" s="39">
        <v>7</v>
      </c>
      <c r="AK21" s="39">
        <v>8</v>
      </c>
      <c r="AL21" s="39">
        <v>9</v>
      </c>
      <c r="AM21" s="39">
        <v>10</v>
      </c>
      <c r="AN21" s="39">
        <v>11</v>
      </c>
      <c r="AO21" s="39">
        <v>12</v>
      </c>
      <c r="AP21" s="39">
        <v>13</v>
      </c>
      <c r="AQ21" s="39">
        <v>14</v>
      </c>
      <c r="AR21" s="39">
        <v>15</v>
      </c>
      <c r="AS21" s="39">
        <v>16</v>
      </c>
      <c r="AT21" s="39">
        <v>17</v>
      </c>
      <c r="AU21" s="39">
        <v>18</v>
      </c>
      <c r="AV21" s="39">
        <v>19</v>
      </c>
      <c r="AW21" s="39">
        <v>20</v>
      </c>
      <c r="AX21" s="39">
        <v>21</v>
      </c>
      <c r="AY21" s="39">
        <v>22</v>
      </c>
      <c r="AZ21" s="39">
        <v>23</v>
      </c>
      <c r="BA21" s="39">
        <v>24</v>
      </c>
      <c r="BB21" s="39">
        <v>25</v>
      </c>
      <c r="BC21" s="39">
        <v>26</v>
      </c>
      <c r="BD21" s="39">
        <v>27</v>
      </c>
      <c r="BE21" s="39">
        <v>28</v>
      </c>
      <c r="BF21" s="39">
        <v>29</v>
      </c>
      <c r="BG21" s="39">
        <v>30</v>
      </c>
      <c r="BH21" s="39">
        <v>31</v>
      </c>
      <c r="BI21" s="39">
        <v>32</v>
      </c>
      <c r="BJ21" s="4"/>
      <c r="BK21" s="4"/>
      <c r="BL21" s="4"/>
      <c r="BM21" s="4"/>
      <c r="BN21" s="4"/>
      <c r="BO21" s="4"/>
      <c r="BP21" s="4"/>
      <c r="BQ21" s="4"/>
      <c r="BR21" s="4"/>
      <c r="BS21" s="4"/>
      <c r="BT21" s="4"/>
      <c r="BU21" s="4"/>
      <c r="BV21" s="4"/>
      <c r="BW21" s="4"/>
      <c r="BX21" s="4"/>
      <c r="BY21" s="4"/>
      <c r="BZ21" s="4"/>
      <c r="CA21" s="4"/>
      <c r="CB21" s="4"/>
    </row>
    <row r="22" spans="1:80" x14ac:dyDescent="0.25">
      <c r="A22" s="1"/>
      <c r="B22" s="20" t="s">
        <v>5</v>
      </c>
      <c r="C22" s="52">
        <v>2.54</v>
      </c>
      <c r="D22" s="17">
        <f t="shared" ref="D22:D24" si="12">C22/C21-1</f>
        <v>3.6734693877551017E-2</v>
      </c>
      <c r="E22" s="15">
        <f t="shared" si="10"/>
        <v>0.98069498069498073</v>
      </c>
      <c r="F22" s="53">
        <v>2.59</v>
      </c>
      <c r="G22" s="18">
        <f t="shared" ref="G22:G24" si="13">F22/F21-1</f>
        <v>3.6000000000000032E-2</v>
      </c>
      <c r="H22" s="1"/>
      <c r="I22" s="2"/>
      <c r="J22" s="20" t="s">
        <v>5</v>
      </c>
      <c r="K22" s="54">
        <v>0.5</v>
      </c>
      <c r="L22" s="17">
        <f t="shared" ref="L22:L24" si="14">K22/K21-1</f>
        <v>0</v>
      </c>
      <c r="M22" s="15">
        <f t="shared" si="11"/>
        <v>1</v>
      </c>
      <c r="N22" s="55">
        <v>0.5</v>
      </c>
      <c r="O22" s="18">
        <f t="shared" ref="O22:O24" si="15">N22/N21-1</f>
        <v>0</v>
      </c>
      <c r="P22" s="2"/>
      <c r="Q22" s="3"/>
      <c r="R22" s="20" t="s">
        <v>4</v>
      </c>
      <c r="S22" s="56">
        <f t="shared" ref="S22:U27" si="16">S10-273.15</f>
        <v>-50.149999999999977</v>
      </c>
      <c r="T22" s="57">
        <v>0.7</v>
      </c>
      <c r="U22" s="56">
        <f t="shared" si="16"/>
        <v>99.850000000000023</v>
      </c>
      <c r="V22" s="57">
        <v>1.1759999999999999</v>
      </c>
      <c r="W22" s="56">
        <f t="shared" ref="W22:W27" si="17">W10-273.15</f>
        <v>349.85</v>
      </c>
      <c r="X22" s="57">
        <v>0.7</v>
      </c>
      <c r="Y22" s="3"/>
      <c r="Z22" s="4"/>
      <c r="AA22" s="16" t="s">
        <v>10</v>
      </c>
      <c r="AB22" s="132" t="s">
        <v>26</v>
      </c>
      <c r="AC22" s="134"/>
      <c r="AD22" s="57"/>
      <c r="AE22" s="57"/>
      <c r="AF22" s="57"/>
      <c r="AG22" s="57"/>
      <c r="AH22" s="57"/>
      <c r="AI22" s="57"/>
      <c r="AJ22" s="57"/>
      <c r="AK22" s="57"/>
      <c r="AL22" s="57"/>
      <c r="AM22" s="57"/>
      <c r="AN22" s="57"/>
      <c r="AO22" s="57"/>
      <c r="AP22" s="57"/>
      <c r="AQ22" s="57"/>
      <c r="AR22" s="57"/>
      <c r="AS22" s="57"/>
      <c r="AT22" s="57"/>
      <c r="AU22" s="57"/>
      <c r="AV22" s="57"/>
      <c r="AW22" s="57"/>
      <c r="AX22" s="57"/>
      <c r="AY22" s="57"/>
      <c r="AZ22" s="57"/>
      <c r="BA22" s="57"/>
      <c r="BB22" s="57"/>
      <c r="BC22" s="57"/>
      <c r="BD22" s="57"/>
      <c r="BE22" s="57"/>
      <c r="BF22" s="57"/>
      <c r="BG22" s="57"/>
      <c r="BH22" s="57"/>
      <c r="BI22" s="57"/>
      <c r="BJ22" s="4"/>
      <c r="BK22" s="4"/>
      <c r="BL22" s="4"/>
      <c r="BM22" s="4"/>
      <c r="BN22" s="4"/>
      <c r="BO22" s="4"/>
      <c r="BP22" s="4"/>
      <c r="BQ22" s="4"/>
      <c r="BR22" s="4"/>
      <c r="BS22" s="4"/>
      <c r="BT22" s="4"/>
      <c r="BU22" s="4"/>
      <c r="BV22" s="4"/>
      <c r="BW22" s="4"/>
      <c r="BX22" s="4"/>
      <c r="BY22" s="4"/>
      <c r="BZ22" s="4"/>
      <c r="CA22" s="4"/>
      <c r="CB22" s="4"/>
    </row>
    <row r="23" spans="1:80" x14ac:dyDescent="0.25">
      <c r="A23" s="1"/>
      <c r="B23" s="20" t="s">
        <v>6</v>
      </c>
      <c r="C23" s="52">
        <v>2.63</v>
      </c>
      <c r="D23" s="17">
        <f t="shared" si="12"/>
        <v>3.5433070866141669E-2</v>
      </c>
      <c r="E23" s="15">
        <f t="shared" si="10"/>
        <v>0.98134328358208944</v>
      </c>
      <c r="F23" s="53">
        <v>2.68</v>
      </c>
      <c r="G23" s="18">
        <f t="shared" si="13"/>
        <v>3.4749034749034902E-2</v>
      </c>
      <c r="H23" s="1"/>
      <c r="I23" s="2"/>
      <c r="J23" s="20" t="s">
        <v>6</v>
      </c>
      <c r="K23" s="54">
        <v>0.5</v>
      </c>
      <c r="L23" s="17">
        <f t="shared" si="14"/>
        <v>0</v>
      </c>
      <c r="M23" s="15">
        <f t="shared" si="11"/>
        <v>1</v>
      </c>
      <c r="N23" s="55">
        <v>0.5</v>
      </c>
      <c r="O23" s="18">
        <f t="shared" si="15"/>
        <v>0</v>
      </c>
      <c r="P23" s="2"/>
      <c r="Q23" s="3"/>
      <c r="R23" s="20" t="s">
        <v>5</v>
      </c>
      <c r="S23" s="56">
        <f t="shared" si="16"/>
        <v>-55.149999999999977</v>
      </c>
      <c r="T23" s="57">
        <v>0.7</v>
      </c>
      <c r="U23" s="56">
        <f t="shared" si="16"/>
        <v>94.850000000000023</v>
      </c>
      <c r="V23" s="57">
        <v>1.1759999999999999</v>
      </c>
      <c r="W23" s="56">
        <f t="shared" si="17"/>
        <v>344.85</v>
      </c>
      <c r="X23" s="57">
        <v>0.7</v>
      </c>
      <c r="Y23" s="3"/>
      <c r="Z23" s="4"/>
      <c r="AA23" s="19" t="s">
        <v>11</v>
      </c>
      <c r="AB23" s="132" t="s">
        <v>26</v>
      </c>
      <c r="AC23" s="134"/>
      <c r="AD23" s="57"/>
      <c r="AE23" s="57"/>
      <c r="AF23" s="57"/>
      <c r="AG23" s="57"/>
      <c r="AH23" s="57"/>
      <c r="AI23" s="57"/>
      <c r="AJ23" s="57"/>
      <c r="AK23" s="57"/>
      <c r="AL23" s="57"/>
      <c r="AM23" s="57"/>
      <c r="AN23" s="57"/>
      <c r="AO23" s="57"/>
      <c r="AP23" s="57"/>
      <c r="AQ23" s="57"/>
      <c r="AR23" s="57"/>
      <c r="AS23" s="57"/>
      <c r="AT23" s="57"/>
      <c r="AU23" s="57"/>
      <c r="AV23" s="57"/>
      <c r="AW23" s="57"/>
      <c r="AX23" s="57"/>
      <c r="AY23" s="57"/>
      <c r="AZ23" s="57"/>
      <c r="BA23" s="57"/>
      <c r="BB23" s="57"/>
      <c r="BC23" s="57"/>
      <c r="BD23" s="57"/>
      <c r="BE23" s="57"/>
      <c r="BF23" s="57"/>
      <c r="BG23" s="57"/>
      <c r="BH23" s="57"/>
      <c r="BI23" s="57"/>
      <c r="BJ23" s="4"/>
      <c r="BK23" s="4"/>
      <c r="BL23" s="4"/>
      <c r="BM23" s="4"/>
      <c r="BN23" s="4"/>
      <c r="BO23" s="4"/>
      <c r="BP23" s="4"/>
      <c r="BQ23" s="4"/>
      <c r="BR23" s="4"/>
      <c r="BS23" s="4"/>
      <c r="BT23" s="4"/>
      <c r="BU23" s="4"/>
      <c r="BV23" s="4"/>
      <c r="BW23" s="4"/>
      <c r="BX23" s="4"/>
      <c r="BY23" s="4"/>
      <c r="BZ23" s="4"/>
      <c r="CA23" s="4"/>
      <c r="CB23" s="4"/>
    </row>
    <row r="24" spans="1:80" x14ac:dyDescent="0.25">
      <c r="A24" s="1"/>
      <c r="B24" s="20" t="s">
        <v>7</v>
      </c>
      <c r="C24" s="52">
        <v>2.73</v>
      </c>
      <c r="D24" s="17">
        <f t="shared" si="12"/>
        <v>3.8022813688213031E-2</v>
      </c>
      <c r="E24" s="15">
        <f t="shared" si="10"/>
        <v>0.98201438848920874</v>
      </c>
      <c r="F24" s="53">
        <v>2.78</v>
      </c>
      <c r="G24" s="18">
        <f t="shared" si="13"/>
        <v>3.731343283582067E-2</v>
      </c>
      <c r="H24" s="1"/>
      <c r="I24" s="2"/>
      <c r="J24" s="20" t="s">
        <v>7</v>
      </c>
      <c r="K24" s="54">
        <v>0.5</v>
      </c>
      <c r="L24" s="17">
        <f t="shared" si="14"/>
        <v>0</v>
      </c>
      <c r="M24" s="15">
        <f t="shared" si="11"/>
        <v>1</v>
      </c>
      <c r="N24" s="55">
        <v>0.5</v>
      </c>
      <c r="O24" s="18">
        <f t="shared" si="15"/>
        <v>0</v>
      </c>
      <c r="P24" s="2"/>
      <c r="Q24" s="3"/>
      <c r="R24" s="20" t="s">
        <v>6</v>
      </c>
      <c r="S24" s="56">
        <f t="shared" si="16"/>
        <v>-60.149999999999977</v>
      </c>
      <c r="T24" s="57">
        <v>0.7</v>
      </c>
      <c r="U24" s="56">
        <f t="shared" si="16"/>
        <v>89.850000000000023</v>
      </c>
      <c r="V24" s="57">
        <v>1.1759999999999999</v>
      </c>
      <c r="W24" s="56">
        <f t="shared" si="17"/>
        <v>339.85</v>
      </c>
      <c r="X24" s="57">
        <v>0.7</v>
      </c>
      <c r="Y24" s="3"/>
      <c r="Z24" s="4"/>
      <c r="AA24" s="135" t="s">
        <v>49</v>
      </c>
      <c r="AB24" s="135"/>
      <c r="AC24" s="135"/>
      <c r="AD24" s="21">
        <f>AD22-AD23</f>
        <v>0</v>
      </c>
      <c r="AE24" s="21">
        <f t="shared" ref="AE24:BI24" si="18">AE22-AE23</f>
        <v>0</v>
      </c>
      <c r="AF24" s="21">
        <f t="shared" si="18"/>
        <v>0</v>
      </c>
      <c r="AG24" s="21">
        <f t="shared" si="18"/>
        <v>0</v>
      </c>
      <c r="AH24" s="21">
        <f t="shared" si="18"/>
        <v>0</v>
      </c>
      <c r="AI24" s="21">
        <f t="shared" si="18"/>
        <v>0</v>
      </c>
      <c r="AJ24" s="21">
        <f t="shared" si="18"/>
        <v>0</v>
      </c>
      <c r="AK24" s="21">
        <f t="shared" si="18"/>
        <v>0</v>
      </c>
      <c r="AL24" s="21">
        <f t="shared" si="18"/>
        <v>0</v>
      </c>
      <c r="AM24" s="21">
        <f t="shared" si="18"/>
        <v>0</v>
      </c>
      <c r="AN24" s="21">
        <f t="shared" si="18"/>
        <v>0</v>
      </c>
      <c r="AO24" s="21">
        <f t="shared" si="18"/>
        <v>0</v>
      </c>
      <c r="AP24" s="21">
        <f t="shared" si="18"/>
        <v>0</v>
      </c>
      <c r="AQ24" s="21">
        <f t="shared" si="18"/>
        <v>0</v>
      </c>
      <c r="AR24" s="21">
        <f t="shared" si="18"/>
        <v>0</v>
      </c>
      <c r="AS24" s="21">
        <f t="shared" si="18"/>
        <v>0</v>
      </c>
      <c r="AT24" s="21">
        <f t="shared" si="18"/>
        <v>0</v>
      </c>
      <c r="AU24" s="21">
        <f t="shared" si="18"/>
        <v>0</v>
      </c>
      <c r="AV24" s="21">
        <f t="shared" si="18"/>
        <v>0</v>
      </c>
      <c r="AW24" s="21">
        <f t="shared" si="18"/>
        <v>0</v>
      </c>
      <c r="AX24" s="21">
        <f t="shared" si="18"/>
        <v>0</v>
      </c>
      <c r="AY24" s="21">
        <f t="shared" si="18"/>
        <v>0</v>
      </c>
      <c r="AZ24" s="21">
        <f t="shared" si="18"/>
        <v>0</v>
      </c>
      <c r="BA24" s="21">
        <f t="shared" si="18"/>
        <v>0</v>
      </c>
      <c r="BB24" s="21">
        <f t="shared" si="18"/>
        <v>0</v>
      </c>
      <c r="BC24" s="21">
        <f t="shared" si="18"/>
        <v>0</v>
      </c>
      <c r="BD24" s="21">
        <f t="shared" si="18"/>
        <v>0</v>
      </c>
      <c r="BE24" s="21">
        <f t="shared" si="18"/>
        <v>0</v>
      </c>
      <c r="BF24" s="21">
        <f t="shared" si="18"/>
        <v>0</v>
      </c>
      <c r="BG24" s="21">
        <f t="shared" si="18"/>
        <v>0</v>
      </c>
      <c r="BH24" s="21">
        <f t="shared" si="18"/>
        <v>0</v>
      </c>
      <c r="BI24" s="21">
        <f t="shared" si="18"/>
        <v>0</v>
      </c>
      <c r="BJ24" s="4"/>
      <c r="BK24" s="4"/>
      <c r="BL24" s="4"/>
      <c r="BM24" s="4"/>
      <c r="BN24" s="4"/>
      <c r="BO24" s="4"/>
      <c r="BP24" s="4"/>
      <c r="BQ24" s="4"/>
      <c r="BR24" s="4"/>
      <c r="BS24" s="4"/>
      <c r="BT24" s="4"/>
      <c r="BU24" s="4"/>
      <c r="BV24" s="4"/>
      <c r="BW24" s="4"/>
      <c r="BX24" s="4"/>
      <c r="BY24" s="4"/>
      <c r="BZ24" s="4"/>
      <c r="CA24" s="4"/>
      <c r="CB24" s="4"/>
    </row>
    <row r="25" spans="1:80" x14ac:dyDescent="0.25">
      <c r="A25" s="1"/>
      <c r="B25" s="31" t="s">
        <v>9</v>
      </c>
      <c r="C25" s="52">
        <v>2.5</v>
      </c>
      <c r="D25" s="17">
        <f>C25/C20-1</f>
        <v>5.9322033898305149E-2</v>
      </c>
      <c r="E25" s="15">
        <f t="shared" si="10"/>
        <v>0.99009900990099009</v>
      </c>
      <c r="F25" s="53">
        <v>2.5249999999999999</v>
      </c>
      <c r="G25" s="18">
        <f>F25/F20-1</f>
        <v>4.7717842323651283E-2</v>
      </c>
      <c r="H25" s="1"/>
      <c r="I25" s="2"/>
      <c r="J25" s="31" t="s">
        <v>9</v>
      </c>
      <c r="K25" s="54">
        <v>0.5</v>
      </c>
      <c r="L25" s="17">
        <f>K25/K20-1</f>
        <v>0</v>
      </c>
      <c r="M25" s="15">
        <f t="shared" si="11"/>
        <v>1</v>
      </c>
      <c r="N25" s="55">
        <v>0.5</v>
      </c>
      <c r="O25" s="18">
        <f>N25/N20-1</f>
        <v>0</v>
      </c>
      <c r="P25" s="2"/>
      <c r="Q25" s="3"/>
      <c r="R25" s="20" t="s">
        <v>7</v>
      </c>
      <c r="S25" s="56">
        <f t="shared" si="16"/>
        <v>-65.149999999999977</v>
      </c>
      <c r="T25" s="57">
        <v>0.7</v>
      </c>
      <c r="U25" s="56">
        <f t="shared" si="16"/>
        <v>84.850000000000023</v>
      </c>
      <c r="V25" s="57">
        <v>1.1759999999999999</v>
      </c>
      <c r="W25" s="56">
        <f t="shared" si="17"/>
        <v>334.85</v>
      </c>
      <c r="X25" s="57">
        <v>0.7</v>
      </c>
      <c r="Y25" s="3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  <c r="AV25" s="4"/>
      <c r="AW25" s="4"/>
      <c r="AX25" s="4"/>
      <c r="AY25" s="4"/>
      <c r="AZ25" s="4"/>
      <c r="BA25" s="4"/>
      <c r="BB25" s="4"/>
      <c r="BC25" s="4"/>
      <c r="BD25" s="4"/>
      <c r="BE25" s="4"/>
      <c r="BF25" s="4"/>
      <c r="BG25" s="4"/>
      <c r="BH25" s="4"/>
      <c r="BI25" s="4"/>
      <c r="BJ25" s="4"/>
      <c r="BK25" s="4"/>
      <c r="BL25" s="4"/>
      <c r="BM25" s="4"/>
      <c r="BN25" s="4"/>
      <c r="BO25" s="4"/>
      <c r="BP25" s="4"/>
      <c r="BQ25" s="4"/>
      <c r="BR25" s="4"/>
      <c r="BS25" s="4"/>
      <c r="BT25" s="4"/>
      <c r="BU25" s="4"/>
      <c r="BV25" s="4"/>
      <c r="BW25" s="4"/>
      <c r="BX25" s="4"/>
      <c r="BY25" s="4"/>
      <c r="BZ25" s="4"/>
      <c r="CA25" s="4"/>
      <c r="CB25" s="4"/>
    </row>
    <row r="26" spans="1:80" x14ac:dyDescent="0.25">
      <c r="A26" s="1"/>
      <c r="B26" s="33" t="s">
        <v>8</v>
      </c>
      <c r="C26" s="52">
        <v>2.42</v>
      </c>
      <c r="D26" s="17">
        <f t="shared" ref="D26" si="19">C26/C25-1</f>
        <v>-3.2000000000000028E-2</v>
      </c>
      <c r="E26" s="15">
        <f t="shared" si="10"/>
        <v>0.98775510204081618</v>
      </c>
      <c r="F26" s="53">
        <v>2.4500000000000002</v>
      </c>
      <c r="G26" s="18">
        <f t="shared" ref="G26" si="20">F26/F25-1</f>
        <v>-2.9702970297029618E-2</v>
      </c>
      <c r="H26" s="1"/>
      <c r="I26" s="2"/>
      <c r="J26" s="33" t="s">
        <v>8</v>
      </c>
      <c r="K26" s="54">
        <v>0.5</v>
      </c>
      <c r="L26" s="17">
        <f t="shared" ref="L26" si="21">K26/K25-1</f>
        <v>0</v>
      </c>
      <c r="M26" s="15">
        <f t="shared" si="11"/>
        <v>1</v>
      </c>
      <c r="N26" s="55">
        <v>0.5</v>
      </c>
      <c r="O26" s="18">
        <f t="shared" ref="O26" si="22">N26/N25-1</f>
        <v>0</v>
      </c>
      <c r="P26" s="2"/>
      <c r="Q26" s="3"/>
      <c r="R26" s="31" t="s">
        <v>9</v>
      </c>
      <c r="S26" s="56">
        <f t="shared" si="16"/>
        <v>-108.14999999999998</v>
      </c>
      <c r="T26" s="57">
        <v>0.7</v>
      </c>
      <c r="U26" s="56">
        <f t="shared" si="16"/>
        <v>84.850000000000023</v>
      </c>
      <c r="V26" s="57">
        <v>1.1759999999999999</v>
      </c>
      <c r="W26" s="56">
        <f t="shared" si="17"/>
        <v>379.85</v>
      </c>
      <c r="X26" s="57">
        <v>0.7</v>
      </c>
      <c r="Y26" s="3"/>
      <c r="Z26" s="4"/>
      <c r="AA26" s="4"/>
      <c r="AB26" s="4"/>
      <c r="AC26" s="4"/>
      <c r="AD26" s="39">
        <v>1</v>
      </c>
      <c r="AE26" s="39">
        <v>2</v>
      </c>
      <c r="AF26" s="39">
        <v>3</v>
      </c>
      <c r="AG26" s="39">
        <v>4</v>
      </c>
      <c r="AH26" s="39">
        <v>5</v>
      </c>
      <c r="AI26" s="39">
        <v>6</v>
      </c>
      <c r="AJ26" s="39">
        <v>7</v>
      </c>
      <c r="AK26" s="39">
        <v>8</v>
      </c>
      <c r="AL26" s="39">
        <v>9</v>
      </c>
      <c r="AM26" s="39">
        <v>10</v>
      </c>
      <c r="AN26" s="39">
        <v>11</v>
      </c>
      <c r="AO26" s="39">
        <v>12</v>
      </c>
      <c r="AP26" s="39">
        <v>13</v>
      </c>
      <c r="AQ26" s="39">
        <v>14</v>
      </c>
      <c r="AR26" s="39">
        <v>15</v>
      </c>
      <c r="AS26" s="39">
        <v>16</v>
      </c>
      <c r="AT26" s="39">
        <v>17</v>
      </c>
      <c r="AU26" s="39">
        <v>18</v>
      </c>
      <c r="AV26" s="39">
        <v>19</v>
      </c>
      <c r="AW26" s="39">
        <v>20</v>
      </c>
      <c r="AX26" s="39">
        <v>21</v>
      </c>
      <c r="AY26" s="39">
        <v>22</v>
      </c>
      <c r="AZ26" s="39">
        <v>23</v>
      </c>
      <c r="BA26" s="39">
        <v>24</v>
      </c>
      <c r="BB26" s="39">
        <v>25</v>
      </c>
      <c r="BC26" s="39">
        <v>26</v>
      </c>
      <c r="BD26" s="39">
        <v>27</v>
      </c>
      <c r="BE26" s="39">
        <v>28</v>
      </c>
      <c r="BF26" s="39">
        <v>29</v>
      </c>
      <c r="BG26" s="39">
        <v>30</v>
      </c>
      <c r="BH26" s="39">
        <v>31</v>
      </c>
      <c r="BI26" s="39">
        <v>32</v>
      </c>
      <c r="BJ26" s="4"/>
      <c r="BK26" s="4"/>
      <c r="BL26" s="4"/>
      <c r="BM26" s="4"/>
      <c r="BN26" s="4"/>
      <c r="BO26" s="4"/>
      <c r="BP26" s="4"/>
      <c r="BQ26" s="4"/>
      <c r="BR26" s="4"/>
      <c r="BS26" s="4"/>
      <c r="BT26" s="4"/>
      <c r="BU26" s="4"/>
      <c r="BV26" s="4"/>
      <c r="BW26" s="4"/>
      <c r="BX26" s="4"/>
      <c r="BY26" s="4"/>
      <c r="BZ26" s="4"/>
      <c r="CA26" s="4"/>
      <c r="CB26" s="4"/>
    </row>
    <row r="27" spans="1:80" ht="15.75" thickBot="1" x14ac:dyDescent="0.3">
      <c r="A27" s="1"/>
      <c r="B27" s="1"/>
      <c r="C27" s="1"/>
      <c r="D27" s="1"/>
      <c r="E27" s="1"/>
      <c r="F27" s="1"/>
      <c r="G27" s="1"/>
      <c r="H27" s="1"/>
      <c r="I27" s="2"/>
      <c r="J27" s="2"/>
      <c r="K27" s="2"/>
      <c r="L27" s="2"/>
      <c r="M27" s="2"/>
      <c r="N27" s="2"/>
      <c r="O27" s="2"/>
      <c r="P27" s="2"/>
      <c r="Q27" s="3"/>
      <c r="R27" s="33" t="s">
        <v>8</v>
      </c>
      <c r="S27" s="56">
        <f t="shared" si="16"/>
        <v>-115.14999999999998</v>
      </c>
      <c r="T27" s="57">
        <v>0.7</v>
      </c>
      <c r="U27" s="56">
        <f t="shared" si="16"/>
        <v>69.850000000000023</v>
      </c>
      <c r="V27" s="57">
        <v>1.1759999999999999</v>
      </c>
      <c r="W27" s="56">
        <f t="shared" si="17"/>
        <v>359.85</v>
      </c>
      <c r="X27" s="57">
        <v>0.7</v>
      </c>
      <c r="Y27" s="3"/>
      <c r="Z27" s="4"/>
      <c r="AA27" s="16" t="s">
        <v>10</v>
      </c>
      <c r="AB27" s="136" t="s">
        <v>51</v>
      </c>
      <c r="AC27" s="137"/>
      <c r="AD27" s="57"/>
      <c r="AE27" s="57"/>
      <c r="AF27" s="57"/>
      <c r="AG27" s="57"/>
      <c r="AH27" s="57"/>
      <c r="AI27" s="57"/>
      <c r="AJ27" s="57"/>
      <c r="AK27" s="57"/>
      <c r="AL27" s="57"/>
      <c r="AM27" s="57"/>
      <c r="AN27" s="57"/>
      <c r="AO27" s="57"/>
      <c r="AP27" s="57"/>
      <c r="AQ27" s="57"/>
      <c r="AR27" s="57"/>
      <c r="AS27" s="57"/>
      <c r="AT27" s="57"/>
      <c r="AU27" s="57"/>
      <c r="AV27" s="57"/>
      <c r="AW27" s="57"/>
      <c r="AX27" s="57"/>
      <c r="AY27" s="57"/>
      <c r="AZ27" s="57"/>
      <c r="BA27" s="57"/>
      <c r="BB27" s="57"/>
      <c r="BC27" s="57"/>
      <c r="BD27" s="57"/>
      <c r="BE27" s="57"/>
      <c r="BF27" s="57"/>
      <c r="BG27" s="57"/>
      <c r="BH27" s="57"/>
      <c r="BI27" s="57"/>
      <c r="BJ27" s="4"/>
      <c r="BK27" s="4"/>
      <c r="BL27" s="4"/>
      <c r="BM27" s="4"/>
      <c r="BN27" s="4"/>
      <c r="BO27" s="4"/>
      <c r="BP27" s="4"/>
      <c r="BQ27" s="4"/>
      <c r="BR27" s="4"/>
      <c r="BS27" s="4"/>
      <c r="BT27" s="4"/>
      <c r="BU27" s="4"/>
      <c r="BV27" s="4"/>
      <c r="BW27" s="4"/>
      <c r="BX27" s="4"/>
      <c r="BY27" s="4"/>
      <c r="BZ27" s="4"/>
      <c r="CA27" s="4"/>
      <c r="CB27" s="4"/>
    </row>
    <row r="28" spans="1:80" ht="15.75" thickBot="1" x14ac:dyDescent="0.3">
      <c r="A28" s="1"/>
      <c r="B28" s="1"/>
      <c r="C28" s="1"/>
      <c r="D28" s="1"/>
      <c r="E28" s="1"/>
      <c r="F28" s="1"/>
      <c r="G28" s="1"/>
      <c r="H28" s="1"/>
      <c r="I28" s="2"/>
      <c r="J28" s="6" t="s">
        <v>21</v>
      </c>
      <c r="K28" s="126" t="s">
        <v>22</v>
      </c>
      <c r="L28" s="131"/>
      <c r="M28" s="131"/>
      <c r="N28" s="127"/>
      <c r="O28" s="2"/>
      <c r="P28" s="2"/>
      <c r="Q28" s="3"/>
      <c r="R28" s="3"/>
      <c r="S28" s="3"/>
      <c r="T28" s="3"/>
      <c r="U28" s="3"/>
      <c r="V28" s="3"/>
      <c r="W28" s="3"/>
      <c r="X28" s="3"/>
      <c r="Y28" s="3"/>
      <c r="Z28" s="4"/>
      <c r="AA28" s="19" t="s">
        <v>11</v>
      </c>
      <c r="AB28" s="136" t="s">
        <v>51</v>
      </c>
      <c r="AC28" s="137"/>
      <c r="AD28" s="57"/>
      <c r="AE28" s="57"/>
      <c r="AF28" s="57"/>
      <c r="AG28" s="57"/>
      <c r="AH28" s="57"/>
      <c r="AI28" s="57"/>
      <c r="AJ28" s="57"/>
      <c r="AK28" s="57"/>
      <c r="AL28" s="57"/>
      <c r="AM28" s="57"/>
      <c r="AN28" s="57"/>
      <c r="AO28" s="57"/>
      <c r="AP28" s="57"/>
      <c r="AQ28" s="57"/>
      <c r="AR28" s="57"/>
      <c r="AS28" s="57"/>
      <c r="AT28" s="57"/>
      <c r="AU28" s="57"/>
      <c r="AV28" s="57"/>
      <c r="AW28" s="57"/>
      <c r="AX28" s="57"/>
      <c r="AY28" s="57"/>
      <c r="AZ28" s="57"/>
      <c r="BA28" s="57"/>
      <c r="BB28" s="57"/>
      <c r="BC28" s="57"/>
      <c r="BD28" s="57"/>
      <c r="BE28" s="57"/>
      <c r="BF28" s="57"/>
      <c r="BG28" s="57"/>
      <c r="BH28" s="57"/>
      <c r="BI28" s="57"/>
      <c r="BJ28" s="4"/>
      <c r="BK28" s="4"/>
      <c r="BL28" s="4"/>
      <c r="BM28" s="4"/>
      <c r="BN28" s="4"/>
      <c r="BO28" s="4"/>
      <c r="BP28" s="4"/>
      <c r="BQ28" s="4"/>
      <c r="BR28" s="4"/>
      <c r="BS28" s="4"/>
      <c r="BT28" s="4"/>
      <c r="BU28" s="4"/>
      <c r="BV28" s="4"/>
      <c r="BW28" s="4"/>
      <c r="BX28" s="4"/>
      <c r="BY28" s="4"/>
      <c r="BZ28" s="4"/>
      <c r="CA28" s="4"/>
      <c r="CB28" s="4"/>
    </row>
    <row r="29" spans="1:80" ht="15.75" thickBot="1" x14ac:dyDescent="0.3">
      <c r="A29" s="1"/>
      <c r="B29" s="129" t="s">
        <v>15</v>
      </c>
      <c r="C29" s="138"/>
      <c r="D29" s="138"/>
      <c r="E29" s="130"/>
      <c r="F29" s="22">
        <f>AVERAGE(D10:D13,G10:G13,D21:D24,G21:G24)</f>
        <v>3.6558847465207253E-2</v>
      </c>
      <c r="G29" s="1"/>
      <c r="H29" s="1"/>
      <c r="I29" s="2"/>
      <c r="J29" s="2"/>
      <c r="K29" s="2"/>
      <c r="L29" s="2"/>
      <c r="M29" s="2"/>
      <c r="N29" s="2"/>
      <c r="O29" s="2"/>
      <c r="P29" s="2"/>
      <c r="Q29" s="3"/>
      <c r="R29" s="3"/>
      <c r="S29" s="3"/>
      <c r="T29" s="3"/>
      <c r="U29" s="3"/>
      <c r="V29" s="3"/>
      <c r="W29" s="3"/>
      <c r="X29" s="3"/>
      <c r="Y29" s="3"/>
      <c r="Z29" s="4"/>
      <c r="AA29" s="132" t="s">
        <v>49</v>
      </c>
      <c r="AB29" s="133"/>
      <c r="AC29" s="134"/>
      <c r="AD29" s="21">
        <f>AD27-AD28</f>
        <v>0</v>
      </c>
      <c r="AE29" s="21">
        <f t="shared" ref="AE29:BI29" si="23">AE27-AE28</f>
        <v>0</v>
      </c>
      <c r="AF29" s="21">
        <f t="shared" si="23"/>
        <v>0</v>
      </c>
      <c r="AG29" s="21">
        <f t="shared" si="23"/>
        <v>0</v>
      </c>
      <c r="AH29" s="21">
        <f t="shared" si="23"/>
        <v>0</v>
      </c>
      <c r="AI29" s="21">
        <f t="shared" si="23"/>
        <v>0</v>
      </c>
      <c r="AJ29" s="21">
        <f t="shared" si="23"/>
        <v>0</v>
      </c>
      <c r="AK29" s="21">
        <f t="shared" si="23"/>
        <v>0</v>
      </c>
      <c r="AL29" s="21">
        <f t="shared" si="23"/>
        <v>0</v>
      </c>
      <c r="AM29" s="21">
        <f t="shared" si="23"/>
        <v>0</v>
      </c>
      <c r="AN29" s="21">
        <f t="shared" si="23"/>
        <v>0</v>
      </c>
      <c r="AO29" s="21">
        <f t="shared" si="23"/>
        <v>0</v>
      </c>
      <c r="AP29" s="21">
        <f t="shared" si="23"/>
        <v>0</v>
      </c>
      <c r="AQ29" s="21">
        <f t="shared" si="23"/>
        <v>0</v>
      </c>
      <c r="AR29" s="21">
        <f t="shared" si="23"/>
        <v>0</v>
      </c>
      <c r="AS29" s="21">
        <f t="shared" si="23"/>
        <v>0</v>
      </c>
      <c r="AT29" s="21">
        <f t="shared" si="23"/>
        <v>0</v>
      </c>
      <c r="AU29" s="21">
        <f t="shared" si="23"/>
        <v>0</v>
      </c>
      <c r="AV29" s="21">
        <f t="shared" si="23"/>
        <v>0</v>
      </c>
      <c r="AW29" s="21">
        <f t="shared" si="23"/>
        <v>0</v>
      </c>
      <c r="AX29" s="21">
        <f t="shared" si="23"/>
        <v>0</v>
      </c>
      <c r="AY29" s="21">
        <f t="shared" si="23"/>
        <v>0</v>
      </c>
      <c r="AZ29" s="21">
        <f t="shared" si="23"/>
        <v>0</v>
      </c>
      <c r="BA29" s="21">
        <f t="shared" si="23"/>
        <v>0</v>
      </c>
      <c r="BB29" s="21">
        <f t="shared" si="23"/>
        <v>0</v>
      </c>
      <c r="BC29" s="21">
        <f t="shared" si="23"/>
        <v>0</v>
      </c>
      <c r="BD29" s="21">
        <f t="shared" si="23"/>
        <v>0</v>
      </c>
      <c r="BE29" s="21">
        <f t="shared" si="23"/>
        <v>0</v>
      </c>
      <c r="BF29" s="21">
        <f t="shared" si="23"/>
        <v>0</v>
      </c>
      <c r="BG29" s="21">
        <f t="shared" si="23"/>
        <v>0</v>
      </c>
      <c r="BH29" s="21">
        <f t="shared" si="23"/>
        <v>0</v>
      </c>
      <c r="BI29" s="21">
        <f t="shared" si="23"/>
        <v>0</v>
      </c>
      <c r="BJ29" s="4"/>
      <c r="BK29" s="4"/>
      <c r="BL29" s="4"/>
      <c r="BM29" s="4"/>
      <c r="BN29" s="4"/>
      <c r="BO29" s="4"/>
      <c r="BP29" s="4"/>
      <c r="BQ29" s="4"/>
      <c r="BR29" s="4"/>
      <c r="BS29" s="4"/>
      <c r="BT29" s="4"/>
      <c r="BU29" s="4"/>
      <c r="BV29" s="4"/>
      <c r="BW29" s="4"/>
      <c r="BX29" s="4"/>
      <c r="BY29" s="4"/>
      <c r="BZ29" s="4"/>
      <c r="CA29" s="4"/>
      <c r="CB29" s="4"/>
    </row>
    <row r="30" spans="1:80" ht="15.75" thickBot="1" x14ac:dyDescent="0.3">
      <c r="A30" s="1"/>
      <c r="B30" s="129" t="s">
        <v>17</v>
      </c>
      <c r="C30" s="138"/>
      <c r="D30" s="138"/>
      <c r="E30" s="130"/>
      <c r="F30" s="22">
        <f>AVERAGE(D14,G14,D25,G25)</f>
        <v>5.9756830172794151E-2</v>
      </c>
      <c r="G30" s="1"/>
      <c r="H30" s="1"/>
      <c r="I30" s="2"/>
      <c r="J30" s="2"/>
      <c r="K30" s="7" t="s">
        <v>10</v>
      </c>
      <c r="L30" s="2"/>
      <c r="M30" s="8" t="s">
        <v>13</v>
      </c>
      <c r="N30" s="9" t="s">
        <v>11</v>
      </c>
      <c r="O30" s="2"/>
      <c r="P30" s="2"/>
      <c r="Q30" s="3"/>
      <c r="R30" s="3"/>
      <c r="S30" s="3"/>
      <c r="T30" s="3"/>
      <c r="U30" s="3"/>
      <c r="V30" s="3"/>
      <c r="W30" s="3"/>
      <c r="X30" s="3"/>
      <c r="Y30" s="3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4"/>
      <c r="AU30" s="4"/>
      <c r="AV30" s="4"/>
      <c r="AW30" s="4"/>
      <c r="AX30" s="4"/>
      <c r="AY30" s="4"/>
      <c r="AZ30" s="4"/>
      <c r="BA30" s="4"/>
      <c r="BB30" s="4"/>
      <c r="BC30" s="4"/>
      <c r="BD30" s="4"/>
      <c r="BE30" s="4"/>
      <c r="BF30" s="4"/>
      <c r="BG30" s="4"/>
      <c r="BH30" s="4"/>
      <c r="BI30" s="4"/>
      <c r="BJ30" s="4"/>
      <c r="BK30" s="4"/>
      <c r="BL30" s="4"/>
      <c r="BM30" s="4"/>
      <c r="BN30" s="4"/>
      <c r="BO30" s="4"/>
      <c r="BP30" s="4"/>
      <c r="BQ30" s="4"/>
      <c r="BR30" s="4"/>
      <c r="BS30" s="4"/>
      <c r="BT30" s="4"/>
      <c r="BU30" s="4"/>
      <c r="BV30" s="4"/>
      <c r="BW30" s="4"/>
      <c r="BX30" s="4"/>
      <c r="BY30" s="4"/>
      <c r="BZ30" s="4"/>
      <c r="CA30" s="4"/>
      <c r="CB30" s="4"/>
    </row>
    <row r="31" spans="1:80" ht="15.75" thickBot="1" x14ac:dyDescent="0.3">
      <c r="A31" s="1"/>
      <c r="B31" s="129" t="s">
        <v>16</v>
      </c>
      <c r="C31" s="138"/>
      <c r="D31" s="138"/>
      <c r="E31" s="130"/>
      <c r="F31" s="22">
        <f>AVERAGE(D15,G15,D26,G26)</f>
        <v>-2.9162421015219903E-2</v>
      </c>
      <c r="G31" s="1"/>
      <c r="H31" s="1"/>
      <c r="I31" s="2"/>
      <c r="J31" s="20" t="s">
        <v>3</v>
      </c>
      <c r="K31" s="54">
        <v>0.89</v>
      </c>
      <c r="L31" s="6" t="s">
        <v>12</v>
      </c>
      <c r="M31" s="15">
        <f>K31/N31</f>
        <v>1</v>
      </c>
      <c r="N31" s="55">
        <v>0.89</v>
      </c>
      <c r="O31" s="39" t="s">
        <v>12</v>
      </c>
      <c r="P31" s="2"/>
      <c r="Q31" s="3"/>
      <c r="R31" s="3"/>
      <c r="S31" s="3"/>
      <c r="T31" s="3"/>
      <c r="U31" s="3"/>
      <c r="V31" s="3"/>
      <c r="W31" s="3"/>
      <c r="X31" s="3"/>
      <c r="Y31" s="3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4"/>
      <c r="AU31" s="4"/>
      <c r="AV31" s="4"/>
      <c r="AW31" s="4"/>
      <c r="AX31" s="4"/>
      <c r="AY31" s="4"/>
      <c r="AZ31" s="4"/>
      <c r="BA31" s="4"/>
      <c r="BB31" s="4"/>
      <c r="BC31" s="4"/>
      <c r="BD31" s="4"/>
      <c r="BE31" s="4"/>
      <c r="BF31" s="4"/>
      <c r="BG31" s="4"/>
      <c r="BH31" s="4"/>
      <c r="BI31" s="4"/>
      <c r="BJ31" s="4"/>
      <c r="BK31" s="4"/>
      <c r="BL31" s="4"/>
      <c r="BM31" s="4"/>
      <c r="BN31" s="4"/>
      <c r="BO31" s="4"/>
      <c r="BP31" s="4"/>
      <c r="BQ31" s="4"/>
      <c r="BR31" s="4"/>
      <c r="BS31" s="4"/>
      <c r="BT31" s="4"/>
      <c r="BU31" s="4"/>
      <c r="BV31" s="4"/>
      <c r="BW31" s="4"/>
      <c r="BX31" s="4"/>
      <c r="BY31" s="4"/>
      <c r="BZ31" s="4"/>
      <c r="CA31" s="4"/>
      <c r="CB31" s="4"/>
    </row>
    <row r="32" spans="1:80" x14ac:dyDescent="0.25">
      <c r="A32" s="1"/>
      <c r="B32" s="1"/>
      <c r="C32" s="1"/>
      <c r="D32" s="1"/>
      <c r="E32" s="1"/>
      <c r="F32" s="1"/>
      <c r="G32" s="1"/>
      <c r="H32" s="1"/>
      <c r="I32" s="2"/>
      <c r="J32" s="20" t="s">
        <v>4</v>
      </c>
      <c r="K32" s="54">
        <v>0.9</v>
      </c>
      <c r="L32" s="17">
        <f>K32/K31-1</f>
        <v>1.1235955056179803E-2</v>
      </c>
      <c r="M32" s="15">
        <f t="shared" ref="M32:M37" si="24">K32/N32</f>
        <v>1</v>
      </c>
      <c r="N32" s="55">
        <v>0.9</v>
      </c>
      <c r="O32" s="18">
        <f>N32/N31-1</f>
        <v>1.1235955056179803E-2</v>
      </c>
      <c r="P32" s="2"/>
      <c r="Q32" s="3"/>
      <c r="R32" s="3"/>
      <c r="S32" s="3"/>
      <c r="T32" s="3"/>
      <c r="U32" s="3"/>
      <c r="V32" s="3"/>
      <c r="W32" s="3"/>
      <c r="X32" s="3"/>
      <c r="Y32" s="3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  <c r="AO32" s="4"/>
      <c r="AP32" s="4"/>
      <c r="AQ32" s="4"/>
      <c r="AR32" s="4"/>
      <c r="AS32" s="4"/>
      <c r="AT32" s="4"/>
      <c r="AU32" s="4"/>
      <c r="AV32" s="4"/>
      <c r="AW32" s="4"/>
      <c r="AX32" s="4"/>
      <c r="AY32" s="4"/>
      <c r="AZ32" s="4"/>
      <c r="BA32" s="4"/>
      <c r="BB32" s="4"/>
      <c r="BC32" s="4"/>
      <c r="BD32" s="4"/>
      <c r="BE32" s="4"/>
      <c r="BF32" s="4"/>
      <c r="BG32" s="4"/>
      <c r="BH32" s="4"/>
      <c r="BI32" s="4"/>
      <c r="BJ32" s="4"/>
      <c r="BK32" s="4"/>
      <c r="BL32" s="4"/>
      <c r="BM32" s="4"/>
      <c r="BN32" s="4"/>
      <c r="BO32" s="4"/>
      <c r="BP32" s="4"/>
      <c r="BQ32" s="4"/>
      <c r="BR32" s="4"/>
      <c r="BS32" s="4"/>
      <c r="BT32" s="4"/>
      <c r="BU32" s="4"/>
      <c r="BV32" s="4"/>
      <c r="BW32" s="4"/>
      <c r="BX32" s="4"/>
      <c r="BY32" s="4"/>
      <c r="BZ32" s="4"/>
      <c r="CA32" s="4"/>
      <c r="CB32" s="4"/>
    </row>
    <row r="33" spans="1:51" x14ac:dyDescent="0.25">
      <c r="A33" s="1"/>
      <c r="B33" s="1"/>
      <c r="C33" s="1"/>
      <c r="D33" s="1"/>
      <c r="E33" s="1"/>
      <c r="F33" s="1"/>
      <c r="G33" s="1"/>
      <c r="H33" s="1"/>
      <c r="I33" s="2"/>
      <c r="J33" s="20" t="s">
        <v>5</v>
      </c>
      <c r="K33" s="54">
        <v>0.95</v>
      </c>
      <c r="L33" s="17">
        <f t="shared" ref="L33:L35" si="25">K33/K32-1</f>
        <v>5.555555555555558E-2</v>
      </c>
      <c r="M33" s="15">
        <f t="shared" si="24"/>
        <v>1</v>
      </c>
      <c r="N33" s="55">
        <v>0.95</v>
      </c>
      <c r="O33" s="18">
        <f t="shared" ref="O33:O35" si="26">N33/N32-1</f>
        <v>5.555555555555558E-2</v>
      </c>
      <c r="P33" s="2"/>
      <c r="Q33" s="23"/>
      <c r="R33" s="23"/>
      <c r="S33" s="23"/>
      <c r="T33" s="23"/>
      <c r="U33" s="23"/>
      <c r="V33" s="23"/>
      <c r="W33" s="23"/>
      <c r="X33" s="23"/>
      <c r="Y33" s="23"/>
      <c r="Z33" s="24"/>
      <c r="AA33" s="24"/>
      <c r="AB33" s="24"/>
      <c r="AC33" s="24"/>
      <c r="AD33" s="24"/>
      <c r="AE33" s="24"/>
      <c r="AF33" s="24"/>
      <c r="AG33" s="24"/>
      <c r="AH33" s="24"/>
      <c r="AI33" s="24"/>
      <c r="AJ33" s="24"/>
      <c r="AK33" s="24"/>
      <c r="AL33" s="24"/>
      <c r="AM33" s="25"/>
      <c r="AN33" s="25"/>
      <c r="AO33" s="25"/>
      <c r="AP33" s="25"/>
      <c r="AQ33" s="25"/>
      <c r="AR33" s="25"/>
      <c r="AS33" s="25"/>
      <c r="AT33" s="25"/>
      <c r="AU33" s="25"/>
      <c r="AV33" s="25"/>
      <c r="AW33" s="25"/>
      <c r="AX33" s="25"/>
      <c r="AY33" s="25"/>
    </row>
    <row r="34" spans="1:51" ht="15.75" thickBot="1" x14ac:dyDescent="0.3">
      <c r="A34" s="25"/>
      <c r="B34" s="25"/>
      <c r="C34" s="25"/>
      <c r="D34" s="25"/>
      <c r="E34" s="25"/>
      <c r="F34" s="25"/>
      <c r="G34" s="25"/>
      <c r="H34" s="25"/>
      <c r="I34" s="2"/>
      <c r="J34" s="20" t="s">
        <v>6</v>
      </c>
      <c r="K34" s="54">
        <v>1</v>
      </c>
      <c r="L34" s="17">
        <f t="shared" si="25"/>
        <v>5.2631578947368363E-2</v>
      </c>
      <c r="M34" s="15">
        <f t="shared" si="24"/>
        <v>1</v>
      </c>
      <c r="N34" s="55">
        <v>1</v>
      </c>
      <c r="O34" s="18">
        <f t="shared" si="26"/>
        <v>5.2631578947368363E-2</v>
      </c>
      <c r="P34" s="2"/>
      <c r="Q34" s="23"/>
      <c r="R34" s="23"/>
      <c r="S34" s="23"/>
      <c r="T34" s="23"/>
      <c r="U34" s="23"/>
      <c r="V34" s="23"/>
      <c r="W34" s="23"/>
      <c r="X34" s="23"/>
      <c r="Y34" s="23"/>
      <c r="Z34" s="24"/>
      <c r="AA34" s="24"/>
      <c r="AB34" s="24"/>
      <c r="AC34" s="24"/>
      <c r="AD34" s="24"/>
      <c r="AE34" s="24"/>
      <c r="AF34" s="24"/>
      <c r="AG34" s="24"/>
      <c r="AH34" s="24"/>
      <c r="AI34" s="24"/>
      <c r="AJ34" s="24"/>
      <c r="AK34" s="24"/>
      <c r="AL34" s="24"/>
      <c r="AM34" s="25"/>
      <c r="AN34" s="25"/>
      <c r="AO34" s="25"/>
      <c r="AP34" s="25"/>
      <c r="AQ34" s="25"/>
      <c r="AR34" s="25"/>
      <c r="AS34" s="25"/>
      <c r="AT34" s="25"/>
      <c r="AU34" s="25"/>
      <c r="AV34" s="25"/>
      <c r="AW34" s="25"/>
      <c r="AX34" s="25"/>
      <c r="AY34" s="25"/>
    </row>
    <row r="35" spans="1:51" ht="15.75" thickBot="1" x14ac:dyDescent="0.3">
      <c r="A35" s="25"/>
      <c r="B35" s="129" t="s">
        <v>23</v>
      </c>
      <c r="C35" s="130"/>
      <c r="D35" s="25"/>
      <c r="E35" s="25"/>
      <c r="F35" s="25"/>
      <c r="G35" s="25"/>
      <c r="H35" s="25"/>
      <c r="I35" s="2"/>
      <c r="J35" s="20" t="s">
        <v>7</v>
      </c>
      <c r="K35" s="54">
        <v>1.01</v>
      </c>
      <c r="L35" s="17">
        <f t="shared" si="25"/>
        <v>1.0000000000000009E-2</v>
      </c>
      <c r="M35" s="15">
        <f t="shared" si="24"/>
        <v>1</v>
      </c>
      <c r="N35" s="55">
        <v>1.01</v>
      </c>
      <c r="O35" s="18">
        <f t="shared" si="26"/>
        <v>1.0000000000000009E-2</v>
      </c>
      <c r="P35" s="2"/>
      <c r="Q35" s="23"/>
      <c r="R35" s="129" t="s">
        <v>42</v>
      </c>
      <c r="S35" s="130"/>
      <c r="T35" s="23"/>
      <c r="U35" s="132" t="s">
        <v>40</v>
      </c>
      <c r="V35" s="134"/>
      <c r="W35" s="23"/>
      <c r="X35" s="23"/>
      <c r="Y35" s="23"/>
      <c r="Z35" s="24"/>
      <c r="AA35" s="24"/>
      <c r="AB35" s="24"/>
      <c r="AC35" s="24"/>
      <c r="AD35" s="24"/>
      <c r="AE35" s="24"/>
      <c r="AF35" s="24"/>
      <c r="AG35" s="24"/>
      <c r="AH35" s="24"/>
      <c r="AI35" s="24"/>
      <c r="AJ35" s="24"/>
      <c r="AK35" s="24"/>
      <c r="AL35" s="24"/>
      <c r="AM35" s="25"/>
      <c r="AN35" s="129" t="s">
        <v>80</v>
      </c>
      <c r="AO35" s="130"/>
      <c r="AP35" s="25"/>
      <c r="AQ35" s="25"/>
      <c r="AR35" s="25"/>
      <c r="AS35" s="25"/>
      <c r="AT35" s="25"/>
      <c r="AU35" s="7" t="s">
        <v>10</v>
      </c>
      <c r="AV35" s="9" t="s">
        <v>11</v>
      </c>
      <c r="AW35" s="25"/>
      <c r="AX35" s="25"/>
      <c r="AY35" s="25"/>
    </row>
    <row r="36" spans="1:51" x14ac:dyDescent="0.25">
      <c r="A36" s="25"/>
      <c r="B36" s="25"/>
      <c r="C36" s="25"/>
      <c r="D36" s="25"/>
      <c r="E36" s="25"/>
      <c r="F36" s="25"/>
      <c r="G36" s="25"/>
      <c r="H36" s="25"/>
      <c r="I36" s="2"/>
      <c r="J36" s="31" t="s">
        <v>9</v>
      </c>
      <c r="K36" s="54">
        <v>1</v>
      </c>
      <c r="L36" s="17">
        <f>K36/K31-1</f>
        <v>0.12359550561797761</v>
      </c>
      <c r="M36" s="15">
        <f t="shared" si="24"/>
        <v>1</v>
      </c>
      <c r="N36" s="55">
        <v>1</v>
      </c>
      <c r="O36" s="18">
        <f>N36/N31-1</f>
        <v>0.12359550561797761</v>
      </c>
      <c r="P36" s="2"/>
      <c r="Q36" s="23"/>
      <c r="R36" s="23"/>
      <c r="S36" s="23"/>
      <c r="T36" s="23"/>
      <c r="U36" s="23"/>
      <c r="V36" s="23"/>
      <c r="W36" s="23"/>
      <c r="X36" s="23"/>
      <c r="Y36" s="23"/>
      <c r="Z36" s="24"/>
      <c r="AA36" s="24"/>
      <c r="AB36" s="24"/>
      <c r="AC36" s="24"/>
      <c r="AD36" s="24"/>
      <c r="AE36" s="24"/>
      <c r="AF36" s="24"/>
      <c r="AG36" s="24"/>
      <c r="AH36" s="24"/>
      <c r="AI36" s="24"/>
      <c r="AJ36" s="24"/>
      <c r="AK36" s="24"/>
      <c r="AL36" s="24"/>
      <c r="AM36" s="25"/>
      <c r="AN36" s="25"/>
      <c r="AO36" s="25"/>
      <c r="AP36" s="25"/>
      <c r="AQ36" s="25"/>
      <c r="AR36" s="25"/>
      <c r="AS36" s="135" t="s">
        <v>26</v>
      </c>
      <c r="AT36" s="135"/>
      <c r="AU36" s="67">
        <v>-0.1</v>
      </c>
      <c r="AV36" s="66">
        <v>-0.1</v>
      </c>
      <c r="AW36" s="25"/>
      <c r="AX36" s="25"/>
      <c r="AY36" s="25"/>
    </row>
    <row r="37" spans="1:51" ht="15.75" thickBot="1" x14ac:dyDescent="0.3">
      <c r="A37" s="25"/>
      <c r="B37" s="25"/>
      <c r="C37" s="25"/>
      <c r="D37" s="25"/>
      <c r="E37" s="25"/>
      <c r="F37" s="25"/>
      <c r="G37" s="25"/>
      <c r="H37" s="25"/>
      <c r="I37" s="2"/>
      <c r="J37" s="33" t="s">
        <v>8</v>
      </c>
      <c r="K37" s="54">
        <v>1</v>
      </c>
      <c r="L37" s="17">
        <f t="shared" ref="L37" si="27">K37/K36-1</f>
        <v>0</v>
      </c>
      <c r="M37" s="15">
        <f t="shared" si="24"/>
        <v>1</v>
      </c>
      <c r="N37" s="55">
        <v>1</v>
      </c>
      <c r="O37" s="18">
        <f t="shared" ref="O37" si="28">N37/N36-1</f>
        <v>0</v>
      </c>
      <c r="P37" s="2"/>
      <c r="Q37" s="23"/>
      <c r="R37" s="23"/>
      <c r="S37" s="23"/>
      <c r="T37" s="23"/>
      <c r="U37" s="23"/>
      <c r="V37" s="23"/>
      <c r="W37" s="23"/>
      <c r="X37" s="23"/>
      <c r="Y37" s="23"/>
      <c r="Z37" s="24"/>
      <c r="AA37" s="24"/>
      <c r="AB37" s="24"/>
      <c r="AC37" s="24"/>
      <c r="AD37" s="24"/>
      <c r="AE37" s="24"/>
      <c r="AF37" s="24"/>
      <c r="AG37" s="24"/>
      <c r="AH37" s="24"/>
      <c r="AI37" s="24"/>
      <c r="AJ37" s="24"/>
      <c r="AK37" s="24"/>
      <c r="AL37" s="24"/>
      <c r="AM37" s="25"/>
      <c r="AN37" s="25"/>
      <c r="AO37" s="25"/>
      <c r="AP37" s="25"/>
      <c r="AQ37" s="25"/>
      <c r="AR37" s="25"/>
      <c r="AS37" s="140" t="s">
        <v>9</v>
      </c>
      <c r="AT37" s="140"/>
      <c r="AU37" s="67">
        <v>0.02</v>
      </c>
      <c r="AV37" s="66">
        <v>0.02</v>
      </c>
      <c r="AW37" s="25"/>
      <c r="AX37" s="25"/>
      <c r="AY37" s="25"/>
    </row>
    <row r="38" spans="1:51" ht="15.75" thickBot="1" x14ac:dyDescent="0.3">
      <c r="A38" s="25"/>
      <c r="B38" s="25"/>
      <c r="C38" s="6" t="s">
        <v>21</v>
      </c>
      <c r="D38" s="126" t="s">
        <v>24</v>
      </c>
      <c r="E38" s="127"/>
      <c r="F38" s="126" t="s">
        <v>25</v>
      </c>
      <c r="G38" s="127"/>
      <c r="H38" s="25"/>
      <c r="I38" s="2"/>
      <c r="J38" s="2"/>
      <c r="K38" s="2"/>
      <c r="L38" s="2"/>
      <c r="M38" s="2"/>
      <c r="N38" s="2"/>
      <c r="O38" s="2"/>
      <c r="P38" s="2"/>
      <c r="Q38" s="23"/>
      <c r="R38" s="6" t="s">
        <v>1</v>
      </c>
      <c r="S38" s="126" t="s">
        <v>43</v>
      </c>
      <c r="T38" s="131"/>
      <c r="U38" s="127"/>
      <c r="V38" s="23"/>
      <c r="W38" s="23"/>
      <c r="X38" s="23"/>
      <c r="Y38" s="23"/>
      <c r="Z38" s="24"/>
      <c r="AA38" s="24"/>
      <c r="AB38" s="24"/>
      <c r="AC38" s="24"/>
      <c r="AD38" s="24"/>
      <c r="AE38" s="24"/>
      <c r="AF38" s="24"/>
      <c r="AG38" s="24"/>
      <c r="AH38" s="24"/>
      <c r="AI38" s="24"/>
      <c r="AJ38" s="24"/>
      <c r="AK38" s="24"/>
      <c r="AL38" s="24"/>
      <c r="AM38" s="25"/>
      <c r="AN38" s="6" t="s">
        <v>1</v>
      </c>
      <c r="AO38" s="126" t="s">
        <v>81</v>
      </c>
      <c r="AP38" s="131"/>
      <c r="AQ38" s="127"/>
      <c r="AR38" s="25"/>
      <c r="AS38" s="141" t="s">
        <v>8</v>
      </c>
      <c r="AT38" s="141"/>
      <c r="AU38" s="67">
        <v>-5.5E-2</v>
      </c>
      <c r="AV38" s="66">
        <v>-5.5E-2</v>
      </c>
      <c r="AW38" s="25"/>
      <c r="AX38" s="25"/>
      <c r="AY38" s="25"/>
    </row>
    <row r="39" spans="1:51" x14ac:dyDescent="0.25">
      <c r="A39" s="25"/>
      <c r="B39" s="25"/>
      <c r="C39" s="25"/>
      <c r="D39" s="25"/>
      <c r="E39" s="25"/>
      <c r="F39" s="25"/>
      <c r="G39" s="25"/>
      <c r="H39" s="25"/>
      <c r="I39" s="2"/>
      <c r="J39" s="2"/>
      <c r="K39" s="2"/>
      <c r="L39" s="2"/>
      <c r="M39" s="2"/>
      <c r="N39" s="2"/>
      <c r="O39" s="2"/>
      <c r="P39" s="2"/>
      <c r="Q39" s="23"/>
      <c r="R39" s="23"/>
      <c r="S39" s="23"/>
      <c r="T39" s="23"/>
      <c r="U39" s="23"/>
      <c r="V39" s="23"/>
      <c r="W39" s="23"/>
      <c r="X39" s="23"/>
      <c r="Y39" s="23"/>
      <c r="Z39" s="24"/>
      <c r="AA39" s="24"/>
      <c r="AB39" s="24"/>
      <c r="AC39" s="24"/>
      <c r="AD39" s="24"/>
      <c r="AE39" s="24"/>
      <c r="AF39" s="24"/>
      <c r="AG39" s="24"/>
      <c r="AH39" s="24"/>
      <c r="AI39" s="24"/>
      <c r="AJ39" s="24"/>
      <c r="AK39" s="24"/>
      <c r="AL39" s="24"/>
      <c r="AM39" s="25"/>
      <c r="AN39" s="25"/>
      <c r="AO39" s="25"/>
      <c r="AP39" s="25"/>
      <c r="AQ39" s="25"/>
      <c r="AR39" s="25"/>
      <c r="AS39" s="25"/>
      <c r="AT39" s="25"/>
      <c r="AU39" s="25"/>
      <c r="AV39" s="25"/>
      <c r="AW39" s="25"/>
      <c r="AX39" s="25"/>
      <c r="AY39" s="25"/>
    </row>
    <row r="40" spans="1:51" x14ac:dyDescent="0.25">
      <c r="A40" s="25"/>
      <c r="B40" s="25"/>
      <c r="C40" s="25"/>
      <c r="D40" s="26" t="s">
        <v>27</v>
      </c>
      <c r="E40" s="27" t="s">
        <v>28</v>
      </c>
      <c r="F40" s="28" t="s">
        <v>29</v>
      </c>
      <c r="G40" s="29" t="s">
        <v>30</v>
      </c>
      <c r="H40" s="25"/>
      <c r="I40" s="24"/>
      <c r="J40" s="24"/>
      <c r="K40" s="24"/>
      <c r="L40" s="24"/>
      <c r="M40" s="24"/>
      <c r="N40" s="24"/>
      <c r="O40" s="24"/>
      <c r="P40" s="24"/>
      <c r="Q40" s="23"/>
      <c r="R40" s="23"/>
      <c r="S40" s="27" t="s">
        <v>44</v>
      </c>
      <c r="T40" s="30" t="s">
        <v>45</v>
      </c>
      <c r="U40" s="23"/>
      <c r="V40" s="27" t="s">
        <v>53</v>
      </c>
      <c r="W40" s="23"/>
      <c r="X40" s="23"/>
      <c r="Y40" s="23"/>
      <c r="Z40" s="24"/>
      <c r="AA40" s="24"/>
      <c r="AB40" s="24"/>
      <c r="AC40" s="24"/>
      <c r="AD40" s="24"/>
      <c r="AE40" s="24"/>
      <c r="AF40" s="24"/>
      <c r="AG40" s="24"/>
      <c r="AH40" s="24"/>
      <c r="AI40" s="24"/>
      <c r="AJ40" s="24"/>
      <c r="AK40" s="24"/>
      <c r="AL40" s="24"/>
      <c r="AM40" s="25"/>
      <c r="AN40" s="25"/>
      <c r="AO40" s="25"/>
      <c r="AP40" s="25"/>
      <c r="AQ40" s="25"/>
      <c r="AR40" s="25"/>
      <c r="AS40" s="25"/>
      <c r="AT40" s="25"/>
      <c r="AU40" s="25"/>
      <c r="AV40" s="25"/>
      <c r="AW40" s="25"/>
      <c r="AX40" s="25"/>
      <c r="AY40" s="25"/>
    </row>
    <row r="41" spans="1:51" ht="15.75" thickBot="1" x14ac:dyDescent="0.3">
      <c r="A41" s="25"/>
      <c r="B41" s="135" t="s">
        <v>26</v>
      </c>
      <c r="C41" s="135"/>
      <c r="D41" s="58">
        <v>1350</v>
      </c>
      <c r="E41" s="59">
        <v>0.01</v>
      </c>
      <c r="F41" s="60">
        <v>730</v>
      </c>
      <c r="G41" s="61">
        <v>730</v>
      </c>
      <c r="H41" s="25"/>
      <c r="I41" s="24"/>
      <c r="J41" s="24"/>
      <c r="K41" s="24"/>
      <c r="L41" s="24"/>
      <c r="M41" s="24"/>
      <c r="N41" s="24"/>
      <c r="O41" s="24"/>
      <c r="P41" s="24"/>
      <c r="Q41" s="23"/>
      <c r="R41" s="20" t="s">
        <v>3</v>
      </c>
      <c r="S41" s="56">
        <v>364.15</v>
      </c>
      <c r="T41" s="56">
        <v>2304</v>
      </c>
      <c r="U41" s="39" t="s">
        <v>12</v>
      </c>
      <c r="V41" s="39">
        <f t="shared" ref="V41:V47" si="29">S41-273.15</f>
        <v>91</v>
      </c>
      <c r="W41" s="39" t="s">
        <v>46</v>
      </c>
      <c r="X41" s="23"/>
      <c r="Y41" s="23"/>
      <c r="Z41" s="24"/>
      <c r="AA41" s="24"/>
      <c r="AB41" s="24"/>
      <c r="AC41" s="24"/>
      <c r="AD41" s="24"/>
      <c r="AE41" s="24"/>
      <c r="AF41" s="24"/>
      <c r="AG41" s="24"/>
      <c r="AH41" s="24"/>
      <c r="AI41" s="24"/>
      <c r="AJ41" s="24"/>
      <c r="AK41" s="24"/>
      <c r="AL41" s="24"/>
      <c r="AM41" s="68"/>
      <c r="AN41" s="68"/>
      <c r="AO41" s="68"/>
      <c r="AP41" s="68"/>
      <c r="AQ41" s="68"/>
      <c r="AR41" s="69"/>
      <c r="AS41" s="69"/>
      <c r="AT41" s="69"/>
      <c r="AU41" s="69"/>
      <c r="AV41" s="69"/>
      <c r="AW41" s="69"/>
      <c r="AX41" s="69"/>
      <c r="AY41" s="69"/>
    </row>
    <row r="42" spans="1:51" ht="15.75" customHeight="1" thickBot="1" x14ac:dyDescent="0.3">
      <c r="A42" s="25"/>
      <c r="B42" s="140" t="s">
        <v>9</v>
      </c>
      <c r="C42" s="140"/>
      <c r="D42" s="58">
        <v>1531.25</v>
      </c>
      <c r="E42" s="59">
        <v>4.8124999999999999E-3</v>
      </c>
      <c r="F42" s="60">
        <v>730</v>
      </c>
      <c r="G42" s="61">
        <v>730</v>
      </c>
      <c r="H42" s="25"/>
      <c r="I42" s="24"/>
      <c r="J42" s="129" t="s">
        <v>52</v>
      </c>
      <c r="K42" s="130"/>
      <c r="L42" s="24"/>
      <c r="M42" s="24"/>
      <c r="N42" s="139" t="s">
        <v>61</v>
      </c>
      <c r="O42" s="139"/>
      <c r="P42" s="24"/>
      <c r="Q42" s="23"/>
      <c r="R42" s="20" t="s">
        <v>4</v>
      </c>
      <c r="S42" s="56">
        <v>361.15</v>
      </c>
      <c r="T42" s="56">
        <v>1646</v>
      </c>
      <c r="U42" s="18">
        <f>-T41/T42+1</f>
        <v>-0.39975698663426495</v>
      </c>
      <c r="V42" s="39">
        <f t="shared" si="29"/>
        <v>88</v>
      </c>
      <c r="W42" s="32">
        <f>V42-V41</f>
        <v>-3</v>
      </c>
      <c r="X42" s="23"/>
      <c r="Y42" s="23"/>
      <c r="Z42" s="24"/>
      <c r="AA42" s="24"/>
      <c r="AB42" s="24"/>
      <c r="AC42" s="24"/>
      <c r="AD42" s="24"/>
      <c r="AE42" s="24"/>
      <c r="AF42" s="24"/>
      <c r="AG42" s="24"/>
      <c r="AH42" s="24"/>
      <c r="AI42" s="24"/>
      <c r="AJ42" s="24"/>
      <c r="AK42" s="24"/>
      <c r="AL42" s="24"/>
      <c r="AM42" s="68"/>
      <c r="AN42" s="68"/>
      <c r="AO42" s="68"/>
      <c r="AP42" s="68"/>
      <c r="AQ42" s="68"/>
      <c r="AR42" s="69"/>
      <c r="AS42" s="69"/>
      <c r="AT42" s="6" t="s">
        <v>1</v>
      </c>
      <c r="AU42" s="126" t="s">
        <v>83</v>
      </c>
      <c r="AV42" s="127"/>
      <c r="AW42" s="69"/>
      <c r="AX42" s="77" t="s">
        <v>40</v>
      </c>
      <c r="AY42" s="69"/>
    </row>
    <row r="43" spans="1:51" ht="15.75" thickBot="1" x14ac:dyDescent="0.3">
      <c r="A43" s="25"/>
      <c r="B43" s="141" t="s">
        <v>8</v>
      </c>
      <c r="C43" s="141"/>
      <c r="D43" s="58">
        <v>1312.5</v>
      </c>
      <c r="E43" s="59">
        <v>4.1250000000000002E-3</v>
      </c>
      <c r="F43" s="60">
        <v>730</v>
      </c>
      <c r="G43" s="61">
        <v>730</v>
      </c>
      <c r="H43" s="25"/>
      <c r="I43" s="24"/>
      <c r="J43" s="24"/>
      <c r="K43" s="24"/>
      <c r="L43" s="24"/>
      <c r="M43" s="24"/>
      <c r="N43" s="24"/>
      <c r="O43" s="24"/>
      <c r="P43" s="24"/>
      <c r="Q43" s="23"/>
      <c r="R43" s="20" t="s">
        <v>5</v>
      </c>
      <c r="S43" s="56">
        <v>358.15</v>
      </c>
      <c r="T43" s="56">
        <v>1176</v>
      </c>
      <c r="U43" s="18">
        <f t="shared" ref="U43:U45" si="30">-T42/T43+1</f>
        <v>-0.39965986394557818</v>
      </c>
      <c r="V43" s="39">
        <f t="shared" si="29"/>
        <v>85</v>
      </c>
      <c r="W43" s="32">
        <f t="shared" ref="W43:W45" si="31">V43-V42</f>
        <v>-3</v>
      </c>
      <c r="X43" s="23"/>
      <c r="Y43" s="23"/>
      <c r="Z43" s="24"/>
      <c r="AA43" s="24"/>
      <c r="AB43" s="24"/>
      <c r="AC43" s="24"/>
      <c r="AD43" s="24"/>
      <c r="AE43" s="24"/>
      <c r="AF43" s="24"/>
      <c r="AG43" s="24"/>
      <c r="AH43" s="24"/>
      <c r="AI43" s="24"/>
      <c r="AJ43" s="24"/>
      <c r="AK43" s="24"/>
      <c r="AL43" s="24"/>
      <c r="AM43" s="68"/>
      <c r="AN43" s="6" t="s">
        <v>1</v>
      </c>
      <c r="AO43" s="126" t="s">
        <v>82</v>
      </c>
      <c r="AP43" s="127"/>
      <c r="AQ43" s="68"/>
      <c r="AR43" s="69"/>
      <c r="AS43" s="69"/>
      <c r="AT43" s="69"/>
      <c r="AU43" s="69"/>
      <c r="AV43" s="69"/>
      <c r="AW43" s="69"/>
      <c r="AX43" s="69"/>
      <c r="AY43" s="69"/>
    </row>
    <row r="44" spans="1:51" x14ac:dyDescent="0.25">
      <c r="A44" s="25"/>
      <c r="B44" s="25"/>
      <c r="C44" s="25"/>
      <c r="D44" s="25"/>
      <c r="E44" s="25"/>
      <c r="F44" s="25"/>
      <c r="G44" s="25"/>
      <c r="H44" s="25"/>
      <c r="I44" s="24"/>
      <c r="J44" s="24"/>
      <c r="K44" s="24"/>
      <c r="L44" s="24"/>
      <c r="M44" s="24"/>
      <c r="N44" s="24"/>
      <c r="O44" s="24"/>
      <c r="P44" s="24"/>
      <c r="Q44" s="23"/>
      <c r="R44" s="20" t="s">
        <v>6</v>
      </c>
      <c r="S44" s="56">
        <v>355.15</v>
      </c>
      <c r="T44" s="56">
        <v>840</v>
      </c>
      <c r="U44" s="18">
        <f t="shared" si="30"/>
        <v>-0.39999999999999991</v>
      </c>
      <c r="V44" s="39">
        <f t="shared" si="29"/>
        <v>82</v>
      </c>
      <c r="W44" s="32">
        <f t="shared" si="31"/>
        <v>-3</v>
      </c>
      <c r="X44" s="23"/>
      <c r="Y44" s="23"/>
      <c r="Z44" s="24"/>
      <c r="AA44" s="24"/>
      <c r="AB44" s="24"/>
      <c r="AC44" s="24"/>
      <c r="AD44" s="24"/>
      <c r="AE44" s="24"/>
      <c r="AF44" s="24"/>
      <c r="AG44" s="24"/>
      <c r="AH44" s="24"/>
      <c r="AI44" s="24"/>
      <c r="AJ44" s="24"/>
      <c r="AK44" s="24"/>
      <c r="AL44" s="24"/>
      <c r="AM44" s="68"/>
      <c r="AN44" s="68"/>
      <c r="AO44" s="68"/>
      <c r="AP44" s="68"/>
      <c r="AQ44" s="68"/>
      <c r="AR44" s="69"/>
      <c r="AS44" s="69"/>
      <c r="AT44" s="69"/>
      <c r="AU44" s="69"/>
      <c r="AV44" s="69"/>
      <c r="AW44" s="69"/>
      <c r="AX44" s="69"/>
      <c r="AY44" s="69"/>
    </row>
    <row r="45" spans="1:51" x14ac:dyDescent="0.25">
      <c r="A45" s="25"/>
      <c r="B45" s="25"/>
      <c r="C45" s="25"/>
      <c r="D45" s="25"/>
      <c r="E45" s="25"/>
      <c r="F45" s="25"/>
      <c r="G45" s="25"/>
      <c r="H45" s="25"/>
      <c r="I45" s="24"/>
      <c r="J45" s="34" t="s">
        <v>58</v>
      </c>
      <c r="K45" s="20" t="s">
        <v>59</v>
      </c>
      <c r="L45" s="24"/>
      <c r="M45" s="24"/>
      <c r="N45" s="24"/>
      <c r="O45" s="8" t="s">
        <v>13</v>
      </c>
      <c r="P45" s="24"/>
      <c r="Q45" s="23"/>
      <c r="R45" s="20" t="s">
        <v>7</v>
      </c>
      <c r="S45" s="56">
        <v>351.15</v>
      </c>
      <c r="T45" s="56">
        <v>600</v>
      </c>
      <c r="U45" s="18">
        <f t="shared" si="30"/>
        <v>-0.39999999999999991</v>
      </c>
      <c r="V45" s="39">
        <f t="shared" si="29"/>
        <v>78</v>
      </c>
      <c r="W45" s="32">
        <f t="shared" si="31"/>
        <v>-4</v>
      </c>
      <c r="X45" s="23"/>
      <c r="Y45" s="23"/>
      <c r="Z45" s="24"/>
      <c r="AA45" s="24"/>
      <c r="AB45" s="24"/>
      <c r="AC45" s="24"/>
      <c r="AD45" s="24"/>
      <c r="AE45" s="24"/>
      <c r="AF45" s="24"/>
      <c r="AG45" s="24"/>
      <c r="AH45" s="24"/>
      <c r="AI45" s="24"/>
      <c r="AJ45" s="24"/>
      <c r="AK45" s="24"/>
      <c r="AL45" s="24"/>
      <c r="AM45" s="68"/>
      <c r="AN45" s="68"/>
      <c r="AO45" s="68"/>
      <c r="AP45" s="68"/>
      <c r="AQ45" s="68"/>
      <c r="AR45" s="69"/>
      <c r="AS45" s="132" t="s">
        <v>26</v>
      </c>
      <c r="AT45" s="134"/>
      <c r="AU45" s="55">
        <v>0.1</v>
      </c>
      <c r="AV45" s="59">
        <v>0.1</v>
      </c>
      <c r="AW45" s="70">
        <v>8.2000000000000003E-2</v>
      </c>
      <c r="AX45" s="72">
        <v>5.3999999999999999E-2</v>
      </c>
      <c r="AY45" s="69"/>
    </row>
    <row r="46" spans="1:51" x14ac:dyDescent="0.25">
      <c r="A46" s="25"/>
      <c r="B46" s="139" t="s">
        <v>31</v>
      </c>
      <c r="C46" s="139"/>
      <c r="D46" s="25"/>
      <c r="E46" s="25"/>
      <c r="F46" s="25"/>
      <c r="G46" s="25"/>
      <c r="H46" s="25"/>
      <c r="I46" s="24"/>
      <c r="J46" s="20" t="s">
        <v>3</v>
      </c>
      <c r="K46" s="35">
        <f t="shared" ref="K46:K52" si="32">IFERROR(AVERAGE(C61,C71),0)</f>
        <v>3.7646428569221599E-10</v>
      </c>
      <c r="L46" s="39" t="s">
        <v>12</v>
      </c>
      <c r="M46" s="24"/>
      <c r="N46" s="20" t="s">
        <v>3</v>
      </c>
      <c r="O46" s="36">
        <f t="shared" ref="O46:O52" si="33">IFERROR(C71/C61,0)</f>
        <v>1.5337278106512162</v>
      </c>
      <c r="P46" s="24"/>
      <c r="Q46" s="23"/>
      <c r="R46" s="31" t="s">
        <v>9</v>
      </c>
      <c r="S46" s="56">
        <v>341.15</v>
      </c>
      <c r="T46" s="56">
        <v>1545</v>
      </c>
      <c r="U46" s="18">
        <f>-T41/T46+1</f>
        <v>-0.49126213592233015</v>
      </c>
      <c r="V46" s="39">
        <f t="shared" si="29"/>
        <v>68</v>
      </c>
      <c r="W46" s="32">
        <f>V46-V41</f>
        <v>-23</v>
      </c>
      <c r="X46" s="23"/>
      <c r="Y46" s="23"/>
      <c r="Z46" s="24"/>
      <c r="AA46" s="24"/>
      <c r="AB46" s="24"/>
      <c r="AC46" s="24"/>
      <c r="AD46" s="24"/>
      <c r="AE46" s="24"/>
      <c r="AF46" s="24"/>
      <c r="AG46" s="24"/>
      <c r="AH46" s="24"/>
      <c r="AI46" s="24"/>
      <c r="AJ46" s="24"/>
      <c r="AK46" s="24"/>
      <c r="AL46" s="24"/>
      <c r="AM46" s="68"/>
      <c r="AN46" s="68"/>
      <c r="AO46" s="27" t="s">
        <v>44</v>
      </c>
      <c r="AP46" s="27" t="s">
        <v>53</v>
      </c>
      <c r="AQ46" s="68"/>
      <c r="AR46" s="69"/>
      <c r="AS46" s="143" t="s">
        <v>9</v>
      </c>
      <c r="AT46" s="144"/>
      <c r="AU46" s="55">
        <v>0</v>
      </c>
      <c r="AV46" s="59">
        <v>0</v>
      </c>
      <c r="AW46" s="70">
        <v>0.06</v>
      </c>
      <c r="AX46" s="72">
        <v>0.04</v>
      </c>
      <c r="AY46" s="69"/>
    </row>
    <row r="47" spans="1:51" x14ac:dyDescent="0.25">
      <c r="A47" s="25"/>
      <c r="B47" s="25"/>
      <c r="C47" s="25"/>
      <c r="D47" s="25"/>
      <c r="E47" s="25"/>
      <c r="F47" s="25"/>
      <c r="G47" s="25"/>
      <c r="H47" s="25"/>
      <c r="I47" s="24"/>
      <c r="J47" s="20" t="s">
        <v>4</v>
      </c>
      <c r="K47" s="35">
        <f t="shared" si="32"/>
        <v>4.0239718374097693E-10</v>
      </c>
      <c r="L47" s="37">
        <f>IFERROR(K47/K46,0)</f>
        <v>1.0688854136616901</v>
      </c>
      <c r="M47" s="24"/>
      <c r="N47" s="20" t="s">
        <v>4</v>
      </c>
      <c r="O47" s="36">
        <f t="shared" si="33"/>
        <v>1.5337278106512107</v>
      </c>
      <c r="P47" s="24"/>
      <c r="Q47" s="23"/>
      <c r="R47" s="33" t="s">
        <v>8</v>
      </c>
      <c r="S47" s="56">
        <v>338.15</v>
      </c>
      <c r="T47" s="56">
        <v>1545</v>
      </c>
      <c r="U47" s="18">
        <f>-T46/T47+1</f>
        <v>0</v>
      </c>
      <c r="V47" s="39">
        <f t="shared" si="29"/>
        <v>65</v>
      </c>
      <c r="W47" s="32">
        <f>V47-V46</f>
        <v>-3</v>
      </c>
      <c r="X47" s="23"/>
      <c r="Y47" s="23"/>
      <c r="Z47" s="24"/>
      <c r="AA47" s="24"/>
      <c r="AB47" s="24"/>
      <c r="AC47" s="24"/>
      <c r="AD47" s="24"/>
      <c r="AE47" s="24"/>
      <c r="AF47" s="24"/>
      <c r="AG47" s="24"/>
      <c r="AH47" s="24"/>
      <c r="AI47" s="24"/>
      <c r="AJ47" s="24"/>
      <c r="AK47" s="24"/>
      <c r="AL47" s="24"/>
      <c r="AM47" s="68"/>
      <c r="AN47" s="20" t="s">
        <v>3</v>
      </c>
      <c r="AO47" s="56">
        <v>247.15</v>
      </c>
      <c r="AP47" s="39">
        <f>AO47-273.15</f>
        <v>-25.999999999999972</v>
      </c>
      <c r="AQ47" s="68"/>
      <c r="AR47" s="69"/>
      <c r="AS47" s="136" t="s">
        <v>8</v>
      </c>
      <c r="AT47" s="137"/>
      <c r="AU47" s="55">
        <v>0.09</v>
      </c>
      <c r="AV47" s="59">
        <v>0.09</v>
      </c>
      <c r="AW47" s="70">
        <v>7.2999999999999995E-2</v>
      </c>
      <c r="AX47" s="72">
        <v>4.4999999999999998E-2</v>
      </c>
      <c r="AY47" s="69"/>
    </row>
    <row r="48" spans="1:51" x14ac:dyDescent="0.25">
      <c r="A48" s="25"/>
      <c r="B48" s="25"/>
      <c r="C48" s="25"/>
      <c r="D48" s="38" t="s">
        <v>27</v>
      </c>
      <c r="E48" s="38" t="s">
        <v>29</v>
      </c>
      <c r="F48" s="38" t="s">
        <v>30</v>
      </c>
      <c r="G48" s="25"/>
      <c r="H48" s="25"/>
      <c r="I48" s="24"/>
      <c r="J48" s="20" t="s">
        <v>5</v>
      </c>
      <c r="K48" s="35">
        <f t="shared" si="32"/>
        <v>4.5123296556612735E-10</v>
      </c>
      <c r="L48" s="37">
        <f t="shared" ref="L48:L52" si="34">IFERROR(K48/K47,0)</f>
        <v>1.1213621362136224</v>
      </c>
      <c r="M48" s="24"/>
      <c r="N48" s="20" t="s">
        <v>5</v>
      </c>
      <c r="O48" s="36">
        <f t="shared" si="33"/>
        <v>1.5337278106512149</v>
      </c>
      <c r="P48" s="24"/>
      <c r="Q48" s="23"/>
      <c r="R48" s="23"/>
      <c r="S48" s="23"/>
      <c r="T48" s="23"/>
      <c r="U48" s="23"/>
      <c r="V48" s="23"/>
      <c r="W48" s="23"/>
      <c r="X48" s="23"/>
      <c r="Y48" s="23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4"/>
      <c r="AM48" s="68"/>
      <c r="AN48" s="20" t="s">
        <v>4</v>
      </c>
      <c r="AO48" s="56">
        <v>248.15</v>
      </c>
      <c r="AP48" s="39">
        <f t="shared" ref="AP48:AP53" si="35">AO48-273.15</f>
        <v>-24.999999999999972</v>
      </c>
      <c r="AQ48" s="68"/>
      <c r="AR48" s="69"/>
      <c r="AS48" s="69"/>
      <c r="AT48" s="69"/>
      <c r="AU48" s="69"/>
      <c r="AV48" s="69"/>
      <c r="AW48" s="69"/>
      <c r="AX48" s="69"/>
      <c r="AY48" s="69"/>
    </row>
    <row r="49" spans="1:51" x14ac:dyDescent="0.25">
      <c r="A49" s="25"/>
      <c r="B49" s="135" t="s">
        <v>26</v>
      </c>
      <c r="C49" s="135"/>
      <c r="D49" s="89">
        <f>D41</f>
        <v>1350</v>
      </c>
      <c r="E49" s="89">
        <f>D41+F41</f>
        <v>2080</v>
      </c>
      <c r="F49" s="89">
        <f>D41+F41+G41</f>
        <v>2810</v>
      </c>
      <c r="G49" s="25"/>
      <c r="H49" s="25"/>
      <c r="I49" s="24"/>
      <c r="J49" s="20" t="s">
        <v>6</v>
      </c>
      <c r="K49" s="35">
        <f t="shared" si="32"/>
        <v>4.7085179015595704E-10</v>
      </c>
      <c r="L49" s="37">
        <f t="shared" si="34"/>
        <v>1.043478260869561</v>
      </c>
      <c r="M49" s="24"/>
      <c r="N49" s="20" t="s">
        <v>6</v>
      </c>
      <c r="O49" s="36">
        <f t="shared" si="33"/>
        <v>1.5337278106511998</v>
      </c>
      <c r="P49" s="24"/>
      <c r="Q49" s="23"/>
      <c r="R49" s="142" t="s">
        <v>77</v>
      </c>
      <c r="S49" s="142"/>
      <c r="T49" s="142"/>
      <c r="U49" s="23"/>
      <c r="V49" s="23"/>
      <c r="W49" s="23"/>
      <c r="X49" s="23"/>
      <c r="Y49" s="23"/>
      <c r="Z49" s="24"/>
      <c r="AA49" s="24"/>
      <c r="AB49" s="24"/>
      <c r="AC49" s="24"/>
      <c r="AD49" s="24"/>
      <c r="AE49" s="24"/>
      <c r="AF49" s="24"/>
      <c r="AG49" s="24"/>
      <c r="AH49" s="24"/>
      <c r="AI49" s="24"/>
      <c r="AJ49" s="24"/>
      <c r="AK49" s="24"/>
      <c r="AL49" s="24"/>
      <c r="AM49" s="68"/>
      <c r="AN49" s="20" t="s">
        <v>5</v>
      </c>
      <c r="AO49" s="56">
        <v>249.15</v>
      </c>
      <c r="AP49" s="39">
        <f t="shared" si="35"/>
        <v>-23.999999999999972</v>
      </c>
      <c r="AQ49" s="68"/>
      <c r="AR49" s="69"/>
      <c r="AS49" s="69"/>
      <c r="AT49" s="69"/>
      <c r="AU49" s="69"/>
      <c r="AV49" s="69"/>
      <c r="AW49" s="69"/>
      <c r="AX49" s="69"/>
      <c r="AY49" s="69"/>
    </row>
    <row r="50" spans="1:51" ht="15.75" thickBot="1" x14ac:dyDescent="0.3">
      <c r="A50" s="25"/>
      <c r="B50" s="140" t="s">
        <v>9</v>
      </c>
      <c r="C50" s="140"/>
      <c r="D50" s="89">
        <f>D42</f>
        <v>1531.25</v>
      </c>
      <c r="E50" s="89">
        <f t="shared" ref="E50:E51" si="36">D42+F42</f>
        <v>2261.25</v>
      </c>
      <c r="F50" s="89">
        <f t="shared" ref="F50:F51" si="37">D42+F42+G42</f>
        <v>2991.25</v>
      </c>
      <c r="G50" s="25"/>
      <c r="H50" s="25"/>
      <c r="I50" s="24"/>
      <c r="J50" s="20" t="s">
        <v>7</v>
      </c>
      <c r="K50" s="35">
        <f t="shared" si="32"/>
        <v>4.8265682281755001E-10</v>
      </c>
      <c r="L50" s="37">
        <f t="shared" si="34"/>
        <v>1.0250716529243371</v>
      </c>
      <c r="M50" s="24"/>
      <c r="N50" s="20" t="s">
        <v>7</v>
      </c>
      <c r="O50" s="36">
        <f t="shared" si="33"/>
        <v>1.4570414201185988</v>
      </c>
      <c r="P50" s="24"/>
      <c r="Q50" s="23"/>
      <c r="R50" s="27" t="s">
        <v>44</v>
      </c>
      <c r="S50" s="30" t="s">
        <v>45</v>
      </c>
      <c r="T50" s="27" t="s">
        <v>53</v>
      </c>
      <c r="U50" s="20" t="s">
        <v>78</v>
      </c>
      <c r="V50" s="20" t="s">
        <v>79</v>
      </c>
      <c r="W50" s="135" t="s">
        <v>88</v>
      </c>
      <c r="X50" s="135"/>
      <c r="Y50" s="23"/>
      <c r="Z50" s="24"/>
      <c r="AA50" s="24"/>
      <c r="AB50" s="24"/>
      <c r="AC50" s="24"/>
      <c r="AD50" s="24"/>
      <c r="AE50" s="24"/>
      <c r="AF50" s="24"/>
      <c r="AG50" s="24"/>
      <c r="AH50" s="24"/>
      <c r="AI50" s="24"/>
      <c r="AJ50" s="24"/>
      <c r="AK50" s="24"/>
      <c r="AL50" s="24"/>
      <c r="AM50" s="68"/>
      <c r="AN50" s="20" t="s">
        <v>6</v>
      </c>
      <c r="AO50" s="56">
        <v>250.15</v>
      </c>
      <c r="AP50" s="39">
        <f t="shared" si="35"/>
        <v>-22.999999999999972</v>
      </c>
      <c r="AQ50" s="68"/>
      <c r="AR50" s="25"/>
      <c r="AS50" s="25"/>
      <c r="AT50" s="25"/>
      <c r="AU50" s="25"/>
      <c r="AV50" s="25"/>
      <c r="AW50" s="25"/>
      <c r="AX50" s="25"/>
      <c r="AY50" s="25"/>
    </row>
    <row r="51" spans="1:51" ht="15.75" thickBot="1" x14ac:dyDescent="0.3">
      <c r="A51" s="25"/>
      <c r="B51" s="141" t="s">
        <v>8</v>
      </c>
      <c r="C51" s="141"/>
      <c r="D51" s="89">
        <f>D43</f>
        <v>1312.5</v>
      </c>
      <c r="E51" s="89">
        <f t="shared" si="36"/>
        <v>2042.5</v>
      </c>
      <c r="F51" s="89">
        <f t="shared" si="37"/>
        <v>2772.5</v>
      </c>
      <c r="G51" s="25"/>
      <c r="H51" s="25"/>
      <c r="I51" s="24"/>
      <c r="J51" s="31" t="s">
        <v>9</v>
      </c>
      <c r="K51" s="35">
        <f t="shared" si="32"/>
        <v>0</v>
      </c>
      <c r="L51" s="37">
        <f>IFERROR(K50/K51,0)</f>
        <v>0</v>
      </c>
      <c r="M51" s="24"/>
      <c r="N51" s="31" t="s">
        <v>9</v>
      </c>
      <c r="O51" s="36">
        <f t="shared" si="33"/>
        <v>0</v>
      </c>
      <c r="P51" s="24"/>
      <c r="Q51" s="23"/>
      <c r="R51" s="56">
        <v>351.15</v>
      </c>
      <c r="S51" s="56">
        <v>800</v>
      </c>
      <c r="T51" s="40">
        <f>R51-273.15</f>
        <v>78</v>
      </c>
      <c r="U51" s="56">
        <v>100</v>
      </c>
      <c r="V51" s="20" t="str">
        <f>IFERROR(TEXT(S51*16/(IF(U51-T51&gt;0,U51-T51,0))/60,0)&amp;" min","Infinito")</f>
        <v>10 min</v>
      </c>
      <c r="W51" s="135" t="str">
        <f>IFERROR(TEXT(S51*32/(IF(U51-T51&gt;0,U51-T51,0))/60,0)&amp;" min","Infinito")</f>
        <v>19 min</v>
      </c>
      <c r="X51" s="135"/>
      <c r="Y51" s="23"/>
      <c r="Z51" s="24"/>
      <c r="AA51" s="24"/>
      <c r="AB51" s="24"/>
      <c r="AC51" s="24"/>
      <c r="AD51" s="24"/>
      <c r="AE51" s="24"/>
      <c r="AF51" s="24"/>
      <c r="AG51" s="24"/>
      <c r="AH51" s="24"/>
      <c r="AI51" s="24"/>
      <c r="AJ51" s="24"/>
      <c r="AK51" s="24"/>
      <c r="AL51" s="24"/>
      <c r="AM51" s="68"/>
      <c r="AN51" s="20" t="s">
        <v>7</v>
      </c>
      <c r="AO51" s="56">
        <v>251.15</v>
      </c>
      <c r="AP51" s="39">
        <f t="shared" si="35"/>
        <v>-21.999999999999972</v>
      </c>
      <c r="AQ51" s="68"/>
      <c r="AR51" s="25"/>
      <c r="AS51" s="25"/>
      <c r="AT51" s="6" t="s">
        <v>1</v>
      </c>
      <c r="AU51" s="126" t="s">
        <v>84</v>
      </c>
      <c r="AV51" s="127"/>
      <c r="AW51" s="25"/>
      <c r="AX51" s="77" t="s">
        <v>40</v>
      </c>
      <c r="AY51" s="25"/>
    </row>
    <row r="52" spans="1:51" x14ac:dyDescent="0.25">
      <c r="A52" s="25"/>
      <c r="B52" s="25"/>
      <c r="C52" s="25"/>
      <c r="D52" s="25"/>
      <c r="E52" s="25"/>
      <c r="F52" s="25"/>
      <c r="G52" s="25"/>
      <c r="H52" s="25"/>
      <c r="I52" s="24"/>
      <c r="J52" s="33" t="s">
        <v>8</v>
      </c>
      <c r="K52" s="35">
        <f t="shared" si="32"/>
        <v>0</v>
      </c>
      <c r="L52" s="37">
        <f t="shared" si="34"/>
        <v>0</v>
      </c>
      <c r="M52" s="24"/>
      <c r="N52" s="33" t="s">
        <v>8</v>
      </c>
      <c r="O52" s="36">
        <f t="shared" si="33"/>
        <v>0</v>
      </c>
      <c r="P52" s="24"/>
      <c r="Q52" s="23"/>
      <c r="R52" s="23"/>
      <c r="S52" s="23"/>
      <c r="T52" s="23"/>
      <c r="U52" s="23"/>
      <c r="V52" s="23"/>
      <c r="W52" s="23"/>
      <c r="X52" s="23"/>
      <c r="Y52" s="23"/>
      <c r="Z52" s="24"/>
      <c r="AA52" s="24"/>
      <c r="AB52" s="24"/>
      <c r="AC52" s="24"/>
      <c r="AD52" s="24"/>
      <c r="AE52" s="24"/>
      <c r="AF52" s="24"/>
      <c r="AG52" s="24"/>
      <c r="AH52" s="24"/>
      <c r="AI52" s="24"/>
      <c r="AJ52" s="24"/>
      <c r="AK52" s="24"/>
      <c r="AL52" s="24"/>
      <c r="AM52" s="68"/>
      <c r="AN52" s="31" t="s">
        <v>9</v>
      </c>
      <c r="AO52" s="56">
        <v>243.15</v>
      </c>
      <c r="AP52" s="39">
        <f t="shared" si="35"/>
        <v>-29.999999999999972</v>
      </c>
      <c r="AQ52" s="68"/>
      <c r="AR52" s="25"/>
      <c r="AS52" s="25"/>
      <c r="AT52" s="25"/>
      <c r="AU52" s="25"/>
      <c r="AV52" s="25"/>
      <c r="AW52" s="25"/>
      <c r="AX52" s="25"/>
      <c r="AY52" s="25"/>
    </row>
    <row r="53" spans="1:51" x14ac:dyDescent="0.25">
      <c r="A53" s="25"/>
      <c r="B53" s="25"/>
      <c r="C53" s="25"/>
      <c r="D53" s="25"/>
      <c r="E53" s="25"/>
      <c r="F53" s="25"/>
      <c r="G53" s="25"/>
      <c r="H53" s="25"/>
      <c r="I53" s="24"/>
      <c r="J53" s="24"/>
      <c r="K53" s="24"/>
      <c r="L53" s="24"/>
      <c r="M53" s="24"/>
      <c r="N53" s="24"/>
      <c r="O53" s="24"/>
      <c r="P53" s="24"/>
      <c r="Q53" s="23"/>
      <c r="R53" s="23"/>
      <c r="S53" s="23"/>
      <c r="T53" s="23"/>
      <c r="U53" s="23"/>
      <c r="V53" s="23"/>
      <c r="W53" s="23"/>
      <c r="X53" s="23"/>
      <c r="Y53" s="23"/>
      <c r="Z53" s="24"/>
      <c r="AA53" s="24"/>
      <c r="AB53" s="24"/>
      <c r="AC53" s="24"/>
      <c r="AD53" s="24"/>
      <c r="AE53" s="24"/>
      <c r="AF53" s="24"/>
      <c r="AG53" s="24"/>
      <c r="AH53" s="24"/>
      <c r="AI53" s="24"/>
      <c r="AJ53" s="24"/>
      <c r="AK53" s="24"/>
      <c r="AL53" s="24"/>
      <c r="AM53" s="68"/>
      <c r="AN53" s="33" t="s">
        <v>8</v>
      </c>
      <c r="AO53" s="56">
        <v>237.15</v>
      </c>
      <c r="AP53" s="39">
        <f t="shared" si="35"/>
        <v>-35.999999999999972</v>
      </c>
      <c r="AQ53" s="68"/>
      <c r="AR53" s="25"/>
      <c r="AS53" s="25"/>
      <c r="AT53" s="25"/>
      <c r="AU53" s="25"/>
      <c r="AV53" s="25"/>
      <c r="AW53" s="25"/>
      <c r="AX53" s="25"/>
      <c r="AY53" s="25"/>
    </row>
    <row r="54" spans="1:51" x14ac:dyDescent="0.25">
      <c r="A54" s="24"/>
      <c r="B54" s="24"/>
      <c r="C54" s="24"/>
      <c r="D54" s="24"/>
      <c r="E54" s="24"/>
      <c r="F54" s="24"/>
      <c r="G54" s="24"/>
      <c r="H54" s="24"/>
      <c r="I54" s="24"/>
      <c r="J54" s="24"/>
      <c r="K54" s="24"/>
      <c r="L54" s="24"/>
      <c r="M54" s="24"/>
      <c r="N54" s="24"/>
      <c r="O54" s="24"/>
      <c r="P54" s="24"/>
      <c r="Q54" s="24"/>
      <c r="R54" s="24"/>
      <c r="S54" s="24"/>
      <c r="T54" s="24"/>
      <c r="U54" s="24"/>
      <c r="V54" s="24"/>
      <c r="W54" s="24"/>
      <c r="X54" s="24"/>
      <c r="Y54" s="24"/>
      <c r="Z54" s="24"/>
      <c r="AA54" s="24"/>
      <c r="AB54" s="24"/>
      <c r="AC54" s="24"/>
      <c r="AD54" s="24"/>
      <c r="AE54" s="24"/>
      <c r="AF54" s="24"/>
      <c r="AG54" s="24"/>
      <c r="AH54" s="24"/>
      <c r="AI54" s="24"/>
      <c r="AJ54" s="24"/>
      <c r="AK54" s="24"/>
      <c r="AL54" s="24"/>
      <c r="AM54" s="68"/>
      <c r="AN54" s="68"/>
      <c r="AO54" s="68"/>
      <c r="AP54" s="68"/>
      <c r="AQ54" s="68"/>
      <c r="AR54" s="25"/>
      <c r="AS54" s="132" t="s">
        <v>26</v>
      </c>
      <c r="AT54" s="134"/>
      <c r="AU54" s="55">
        <v>0</v>
      </c>
      <c r="AV54" s="59">
        <v>0</v>
      </c>
      <c r="AW54" s="70">
        <v>-7.0000000000000001E-3</v>
      </c>
      <c r="AX54" s="72">
        <v>-0.03</v>
      </c>
      <c r="AY54" s="25"/>
    </row>
    <row r="55" spans="1:51" ht="15.75" thickBot="1" x14ac:dyDescent="0.3">
      <c r="A55" s="24"/>
      <c r="B55" s="24"/>
      <c r="C55" s="24"/>
      <c r="D55" s="24"/>
      <c r="E55" s="24"/>
      <c r="F55" s="24"/>
      <c r="G55" s="24"/>
      <c r="H55" s="24"/>
      <c r="I55" s="24"/>
      <c r="J55" s="24"/>
      <c r="K55" s="24"/>
      <c r="L55" s="24"/>
      <c r="M55" s="24"/>
      <c r="N55" s="24"/>
      <c r="O55" s="24"/>
      <c r="P55" s="24"/>
      <c r="Q55" s="24"/>
      <c r="R55" s="24"/>
      <c r="S55" s="24"/>
      <c r="T55" s="24"/>
      <c r="U55" s="24"/>
      <c r="V55" s="24"/>
      <c r="W55" s="24"/>
      <c r="X55" s="24"/>
      <c r="Y55" s="24"/>
      <c r="Z55" s="24"/>
      <c r="AA55" s="24"/>
      <c r="AB55" s="24"/>
      <c r="AC55" s="24"/>
      <c r="AD55" s="24"/>
      <c r="AE55" s="24"/>
      <c r="AF55" s="24"/>
      <c r="AG55" s="24"/>
      <c r="AH55" s="24"/>
      <c r="AI55" s="24"/>
      <c r="AJ55" s="24"/>
      <c r="AK55" s="24"/>
      <c r="AL55" s="24"/>
      <c r="AM55" s="68"/>
      <c r="AN55" s="68"/>
      <c r="AO55" s="132" t="s">
        <v>40</v>
      </c>
      <c r="AP55" s="134"/>
      <c r="AQ55" s="68"/>
      <c r="AR55" s="25"/>
      <c r="AS55" s="143" t="s">
        <v>9</v>
      </c>
      <c r="AT55" s="144"/>
      <c r="AU55" s="55">
        <v>0</v>
      </c>
      <c r="AV55" s="59">
        <v>0</v>
      </c>
      <c r="AW55" s="70">
        <v>-5.0000000000000001E-3</v>
      </c>
      <c r="AX55" s="72">
        <v>-0.02</v>
      </c>
      <c r="AY55" s="25"/>
    </row>
    <row r="56" spans="1:51" ht="15.75" thickBot="1" x14ac:dyDescent="0.3">
      <c r="A56" s="24"/>
      <c r="B56" s="129" t="s">
        <v>52</v>
      </c>
      <c r="C56" s="130"/>
      <c r="D56" s="24"/>
      <c r="E56" s="24"/>
      <c r="F56" s="24"/>
      <c r="G56" s="24"/>
      <c r="H56" s="24"/>
      <c r="I56" s="24"/>
      <c r="J56" s="24"/>
      <c r="K56" s="24"/>
      <c r="L56" s="24"/>
      <c r="M56" s="24"/>
      <c r="N56" s="24"/>
      <c r="O56" s="24"/>
      <c r="P56" s="24"/>
      <c r="Q56" s="24"/>
      <c r="R56" s="24"/>
      <c r="S56" s="24"/>
      <c r="T56" s="24"/>
      <c r="U56" s="24"/>
      <c r="V56" s="24"/>
      <c r="W56" s="24"/>
      <c r="X56" s="24"/>
      <c r="Y56" s="24"/>
      <c r="Z56" s="24"/>
      <c r="AA56" s="24"/>
      <c r="AB56" s="24"/>
      <c r="AC56" s="24"/>
      <c r="AD56" s="24"/>
      <c r="AE56" s="24"/>
      <c r="AF56" s="24"/>
      <c r="AG56" s="24"/>
      <c r="AH56" s="24"/>
      <c r="AI56" s="24"/>
      <c r="AJ56" s="24"/>
      <c r="AK56" s="24"/>
      <c r="AL56" s="24"/>
      <c r="AM56" s="68"/>
      <c r="AN56" s="68"/>
      <c r="AO56" s="68"/>
      <c r="AP56" s="68"/>
      <c r="AQ56" s="68"/>
      <c r="AR56" s="25"/>
      <c r="AS56" s="136" t="s">
        <v>8</v>
      </c>
      <c r="AT56" s="137"/>
      <c r="AU56" s="55">
        <v>0</v>
      </c>
      <c r="AV56" s="59">
        <v>0</v>
      </c>
      <c r="AW56" s="70">
        <v>-7.0000000000000001E-3</v>
      </c>
      <c r="AX56" s="72">
        <v>-4.4999999999999998E-2</v>
      </c>
      <c r="AY56" s="25"/>
    </row>
    <row r="57" spans="1:51" ht="15.75" thickBot="1" x14ac:dyDescent="0.3">
      <c r="A57" s="24"/>
      <c r="B57" s="24"/>
      <c r="C57" s="24"/>
      <c r="D57" s="24"/>
      <c r="E57" s="24"/>
      <c r="F57" s="6" t="s">
        <v>1</v>
      </c>
      <c r="G57" s="129" t="s">
        <v>54</v>
      </c>
      <c r="H57" s="138"/>
      <c r="I57" s="130"/>
      <c r="J57" s="24"/>
      <c r="K57" s="24"/>
      <c r="L57" s="24"/>
      <c r="M57" s="6" t="s">
        <v>1</v>
      </c>
      <c r="N57" s="129" t="s">
        <v>55</v>
      </c>
      <c r="O57" s="138"/>
      <c r="P57" s="130"/>
      <c r="Q57" s="24"/>
      <c r="R57" s="10" t="s">
        <v>56</v>
      </c>
      <c r="S57" s="56">
        <v>-7.5</v>
      </c>
      <c r="T57" s="11" t="s">
        <v>45</v>
      </c>
      <c r="U57" s="65">
        <v>0.5</v>
      </c>
      <c r="V57" s="24"/>
      <c r="W57" s="24"/>
      <c r="X57" s="24"/>
      <c r="Y57" s="24"/>
      <c r="Z57" s="24"/>
      <c r="AA57" s="24"/>
      <c r="AB57" s="24"/>
      <c r="AC57" s="24"/>
      <c r="AD57" s="24"/>
      <c r="AE57" s="24"/>
      <c r="AF57" s="24"/>
      <c r="AG57" s="24"/>
      <c r="AH57" s="24"/>
      <c r="AI57" s="24"/>
      <c r="AJ57" s="24"/>
      <c r="AK57" s="24"/>
      <c r="AL57" s="24"/>
      <c r="AM57" s="68"/>
      <c r="AN57" s="68"/>
      <c r="AO57" s="68"/>
      <c r="AP57" s="68"/>
      <c r="AQ57" s="68"/>
      <c r="AR57" s="25"/>
      <c r="AS57" s="25"/>
      <c r="AT57" s="25"/>
      <c r="AU57" s="25"/>
      <c r="AV57" s="25"/>
      <c r="AW57" s="25"/>
      <c r="AX57" s="25"/>
      <c r="AY57" s="25"/>
    </row>
    <row r="58" spans="1:51" x14ac:dyDescent="0.25">
      <c r="A58" s="24"/>
      <c r="B58" s="24"/>
      <c r="C58" s="24"/>
      <c r="D58" s="24"/>
      <c r="E58" s="24"/>
      <c r="F58" s="24"/>
      <c r="G58" s="24"/>
      <c r="H58" s="24"/>
      <c r="I58" s="24"/>
      <c r="J58" s="24"/>
      <c r="K58" s="24"/>
      <c r="L58" s="24"/>
      <c r="M58" s="24"/>
      <c r="N58" s="24"/>
      <c r="O58" s="24"/>
      <c r="P58" s="24"/>
      <c r="Q58" s="24"/>
      <c r="R58" s="24"/>
      <c r="S58" s="24"/>
      <c r="T58" s="24"/>
      <c r="U58" s="24"/>
      <c r="V58" s="24"/>
      <c r="W58" s="24"/>
      <c r="X58" s="24"/>
      <c r="Y58" s="24"/>
      <c r="Z58" s="24"/>
      <c r="AA58" s="24"/>
      <c r="AB58" s="24"/>
      <c r="AC58" s="24"/>
      <c r="AD58" s="24"/>
      <c r="AE58" s="24"/>
      <c r="AF58" s="24"/>
      <c r="AG58" s="24"/>
      <c r="AH58" s="24"/>
      <c r="AI58" s="24"/>
      <c r="AJ58" s="24"/>
      <c r="AK58" s="24"/>
      <c r="AL58" s="24"/>
      <c r="AM58" s="68"/>
      <c r="AN58" s="68"/>
      <c r="AO58" s="68"/>
      <c r="AP58" s="68"/>
      <c r="AQ58" s="68"/>
      <c r="AR58" s="25"/>
      <c r="AS58" s="25"/>
      <c r="AT58" s="25"/>
      <c r="AU58" s="25"/>
      <c r="AV58" s="25"/>
      <c r="AW58" s="25"/>
      <c r="AX58" s="25"/>
      <c r="AY58" s="25"/>
    </row>
    <row r="59" spans="1:51" x14ac:dyDescent="0.25">
      <c r="A59" s="24"/>
      <c r="B59" s="24"/>
      <c r="C59" s="24"/>
      <c r="D59" s="24"/>
      <c r="E59" s="24"/>
      <c r="F59" s="24"/>
      <c r="G59" s="24"/>
      <c r="H59" s="24"/>
      <c r="I59" s="24"/>
      <c r="J59" s="24"/>
      <c r="K59" s="24"/>
      <c r="L59" s="24"/>
      <c r="M59" s="24"/>
      <c r="N59" s="24"/>
      <c r="O59" s="24"/>
      <c r="P59" s="24"/>
      <c r="Q59" s="24"/>
      <c r="R59" s="24"/>
      <c r="S59" s="24"/>
      <c r="T59" s="24"/>
      <c r="U59" s="24"/>
      <c r="V59" s="24"/>
      <c r="W59" s="24"/>
      <c r="X59" s="24"/>
      <c r="Y59" s="24"/>
      <c r="Z59" s="24"/>
      <c r="AA59" s="24"/>
      <c r="AB59" s="24"/>
      <c r="AC59" s="24"/>
      <c r="AD59" s="24"/>
      <c r="AE59" s="24"/>
      <c r="AF59" s="24"/>
      <c r="AG59" s="24"/>
      <c r="AH59" s="24"/>
      <c r="AI59" s="24"/>
      <c r="AJ59" s="24"/>
      <c r="AK59" s="24"/>
      <c r="AL59" s="24"/>
      <c r="AM59" s="69"/>
      <c r="AN59" s="69"/>
      <c r="AO59" s="69"/>
      <c r="AP59" s="69"/>
      <c r="AQ59" s="69"/>
      <c r="AR59" s="69"/>
      <c r="AS59" s="69"/>
      <c r="AT59" s="69"/>
      <c r="AU59" s="69"/>
      <c r="AV59" s="69"/>
      <c r="AW59" s="69"/>
      <c r="AX59" s="69"/>
      <c r="AY59" s="69"/>
    </row>
    <row r="60" spans="1:51" ht="15.75" thickBot="1" x14ac:dyDescent="0.3">
      <c r="A60" s="24"/>
      <c r="B60" s="7" t="s">
        <v>10</v>
      </c>
      <c r="C60" s="20" t="s">
        <v>57</v>
      </c>
      <c r="D60" s="24"/>
      <c r="E60" s="20">
        <f>S57</f>
        <v>-7.5</v>
      </c>
      <c r="F60" s="20">
        <f t="shared" ref="F60:AJ60" si="38">E60+$U$57</f>
        <v>-7</v>
      </c>
      <c r="G60" s="20">
        <f t="shared" si="38"/>
        <v>-6.5</v>
      </c>
      <c r="H60" s="20">
        <f t="shared" si="38"/>
        <v>-6</v>
      </c>
      <c r="I60" s="20">
        <f t="shared" si="38"/>
        <v>-5.5</v>
      </c>
      <c r="J60" s="20">
        <f t="shared" si="38"/>
        <v>-5</v>
      </c>
      <c r="K60" s="20">
        <f t="shared" si="38"/>
        <v>-4.5</v>
      </c>
      <c r="L60" s="20">
        <f t="shared" si="38"/>
        <v>-4</v>
      </c>
      <c r="M60" s="20">
        <f t="shared" si="38"/>
        <v>-3.5</v>
      </c>
      <c r="N60" s="20">
        <f t="shared" si="38"/>
        <v>-3</v>
      </c>
      <c r="O60" s="20">
        <f t="shared" si="38"/>
        <v>-2.5</v>
      </c>
      <c r="P60" s="20">
        <f t="shared" si="38"/>
        <v>-2</v>
      </c>
      <c r="Q60" s="20">
        <f t="shared" si="38"/>
        <v>-1.5</v>
      </c>
      <c r="R60" s="20">
        <f t="shared" si="38"/>
        <v>-1</v>
      </c>
      <c r="S60" s="20">
        <f t="shared" si="38"/>
        <v>-0.5</v>
      </c>
      <c r="T60" s="20">
        <f t="shared" si="38"/>
        <v>0</v>
      </c>
      <c r="U60" s="20">
        <f t="shared" si="38"/>
        <v>0.5</v>
      </c>
      <c r="V60" s="20">
        <f t="shared" si="38"/>
        <v>1</v>
      </c>
      <c r="W60" s="20">
        <f t="shared" si="38"/>
        <v>1.5</v>
      </c>
      <c r="X60" s="20">
        <f t="shared" si="38"/>
        <v>2</v>
      </c>
      <c r="Y60" s="20">
        <f t="shared" si="38"/>
        <v>2.5</v>
      </c>
      <c r="Z60" s="20">
        <f t="shared" si="38"/>
        <v>3</v>
      </c>
      <c r="AA60" s="20">
        <f t="shared" si="38"/>
        <v>3.5</v>
      </c>
      <c r="AB60" s="20">
        <f t="shared" si="38"/>
        <v>4</v>
      </c>
      <c r="AC60" s="20">
        <f t="shared" si="38"/>
        <v>4.5</v>
      </c>
      <c r="AD60" s="20">
        <f t="shared" si="38"/>
        <v>5</v>
      </c>
      <c r="AE60" s="20">
        <f t="shared" si="38"/>
        <v>5.5</v>
      </c>
      <c r="AF60" s="20">
        <f t="shared" si="38"/>
        <v>6</v>
      </c>
      <c r="AG60" s="20">
        <f t="shared" si="38"/>
        <v>6.5</v>
      </c>
      <c r="AH60" s="20">
        <f t="shared" si="38"/>
        <v>7</v>
      </c>
      <c r="AI60" s="20">
        <f t="shared" si="38"/>
        <v>7.5</v>
      </c>
      <c r="AJ60" s="20">
        <f t="shared" si="38"/>
        <v>8</v>
      </c>
      <c r="AK60" s="24"/>
      <c r="AL60" s="24"/>
      <c r="AM60" s="69"/>
      <c r="AN60" s="69"/>
      <c r="AO60" s="69"/>
      <c r="AP60" s="69"/>
      <c r="AQ60" s="69"/>
      <c r="AR60" s="69"/>
      <c r="AS60" s="69"/>
      <c r="AT60" s="69"/>
      <c r="AU60" s="69"/>
      <c r="AV60" s="69"/>
      <c r="AW60" s="69"/>
      <c r="AX60" s="69"/>
      <c r="AY60" s="69"/>
    </row>
    <row r="61" spans="1:51" ht="15.75" thickBot="1" x14ac:dyDescent="0.3">
      <c r="A61" s="24"/>
      <c r="B61" s="6" t="s">
        <v>12</v>
      </c>
      <c r="C61" s="35">
        <f>IFERROR(AVERAGE(E61:AJ61),0)</f>
        <v>2.9716237404005723E-10</v>
      </c>
      <c r="D61" s="20" t="s">
        <v>3</v>
      </c>
      <c r="E61" s="62">
        <v>8.9131551220243004E-10</v>
      </c>
      <c r="F61" s="62">
        <v>7.5191545579162999E-10</v>
      </c>
      <c r="G61" s="62">
        <v>6.3363662004913001E-10</v>
      </c>
      <c r="H61" s="62">
        <v>5.4915173737591003E-10</v>
      </c>
      <c r="I61" s="62">
        <v>4.7311534297001002E-10</v>
      </c>
      <c r="J61" s="62">
        <v>4.1270865185814999E-10</v>
      </c>
      <c r="K61" s="62">
        <v>3.4554317013345002E-10</v>
      </c>
      <c r="L61" s="62">
        <v>2.8851587432952998E-10</v>
      </c>
      <c r="M61" s="62">
        <v>2.3740252031174001E-10</v>
      </c>
      <c r="N61" s="62">
        <v>1.8671159070780999E-10</v>
      </c>
      <c r="O61" s="62">
        <v>1.4784854467813001E-10</v>
      </c>
      <c r="P61" s="62">
        <v>1.2165823104943E-10</v>
      </c>
      <c r="Q61" s="62">
        <v>9.8002463900931006E-11</v>
      </c>
      <c r="R61" s="62">
        <v>8.5329731499947003E-11</v>
      </c>
      <c r="S61" s="62">
        <v>8.0260638539554994E-11</v>
      </c>
      <c r="T61" s="62">
        <v>7.8148516472725002E-11</v>
      </c>
      <c r="U61" s="62">
        <v>7.9415789712822997E-11</v>
      </c>
      <c r="V61" s="62">
        <v>8.2372760606385996E-11</v>
      </c>
      <c r="W61" s="62">
        <v>8.7864277980144998E-11</v>
      </c>
      <c r="X61" s="62">
        <v>9.5890341834100005E-11</v>
      </c>
      <c r="Y61" s="62">
        <v>1.0729580099498E-10</v>
      </c>
      <c r="Z61" s="62">
        <v>1.2461520194349001E-10</v>
      </c>
      <c r="AA61" s="62">
        <v>1.4235702730387E-10</v>
      </c>
      <c r="AB61" s="62">
        <v>1.6094370149197001E-10</v>
      </c>
      <c r="AC61" s="62">
        <v>1.8122007333355999E-10</v>
      </c>
      <c r="AD61" s="62">
        <v>2.141691775761E-10</v>
      </c>
      <c r="AE61" s="62">
        <v>2.5683404332658003E-10</v>
      </c>
      <c r="AF61" s="62">
        <v>3.1935285650474999E-10</v>
      </c>
      <c r="AG61" s="62">
        <v>4.1270865185814999E-10</v>
      </c>
      <c r="AH61" s="62">
        <v>5.4070324910858996E-10</v>
      </c>
      <c r="AI61" s="62">
        <v>6.2096388764813998E-10</v>
      </c>
      <c r="AJ61" s="62">
        <v>7.0122452618768999E-10</v>
      </c>
      <c r="AK61" s="24"/>
      <c r="AL61" s="24"/>
      <c r="AM61" s="69"/>
      <c r="AN61" s="6" t="s">
        <v>1</v>
      </c>
      <c r="AO61" s="126" t="s">
        <v>85</v>
      </c>
      <c r="AP61" s="127"/>
      <c r="AQ61" s="69"/>
      <c r="AR61" s="69"/>
      <c r="AS61" s="69"/>
      <c r="AT61" s="69"/>
      <c r="AU61" s="69"/>
      <c r="AV61" s="69"/>
      <c r="AW61" s="69"/>
      <c r="AX61" s="69"/>
      <c r="AY61" s="69"/>
    </row>
    <row r="62" spans="1:51" x14ac:dyDescent="0.25">
      <c r="A62" s="24"/>
      <c r="B62" s="41">
        <f>IFERROR(C62/C61,0)</f>
        <v>1.0688854136616923</v>
      </c>
      <c r="C62" s="35">
        <f t="shared" ref="C62:C67" si="39">IFERROR(AVERAGE(E62:AJ62),0)</f>
        <v>3.176325271004971E-10</v>
      </c>
      <c r="D62" s="20" t="s">
        <v>4</v>
      </c>
      <c r="E62" s="62">
        <v>9.5271414996358006E-10</v>
      </c>
      <c r="F62" s="62">
        <v>8.0371146300245004E-10</v>
      </c>
      <c r="G62" s="62">
        <v>6.7728494073240003E-10</v>
      </c>
      <c r="H62" s="62">
        <v>5.8698028196808E-10</v>
      </c>
      <c r="I62" s="62">
        <v>5.0570608908019001E-10</v>
      </c>
      <c r="J62" s="62">
        <v>4.4113825806316998E-10</v>
      </c>
      <c r="K62" s="62">
        <v>3.6934605434607001E-10</v>
      </c>
      <c r="L62" s="62">
        <v>3.0839040968069001E-10</v>
      </c>
      <c r="M62" s="62">
        <v>2.5375609112774001E-10</v>
      </c>
      <c r="N62" s="62">
        <v>1.9957329586915001E-10</v>
      </c>
      <c r="O62" s="62">
        <v>1.5803315283756E-10</v>
      </c>
      <c r="P62" s="62">
        <v>1.3003870862061999E-10</v>
      </c>
      <c r="Q62" s="62">
        <v>1.0475340416661E-10</v>
      </c>
      <c r="R62" s="62">
        <v>9.1207705351962999E-11</v>
      </c>
      <c r="S62" s="62">
        <v>8.5789425826104004E-11</v>
      </c>
      <c r="T62" s="62">
        <v>8.3531809356996003E-11</v>
      </c>
      <c r="U62" s="62">
        <v>8.4886379238460998E-11</v>
      </c>
      <c r="V62" s="62">
        <v>8.8047042295212005E-11</v>
      </c>
      <c r="W62" s="62">
        <v>9.3916845114893001E-11</v>
      </c>
      <c r="X62" s="62">
        <v>1.024957876975E-10</v>
      </c>
      <c r="Y62" s="62">
        <v>1.1468691663068999E-10</v>
      </c>
      <c r="Z62" s="62">
        <v>1.3319937167791E-10</v>
      </c>
      <c r="AA62" s="62">
        <v>1.5216335001734001E-10</v>
      </c>
      <c r="AB62" s="62">
        <v>1.7203037494549E-10</v>
      </c>
      <c r="AC62" s="62">
        <v>1.9370349304892999E-10</v>
      </c>
      <c r="AD62" s="62">
        <v>2.2892230996702E-10</v>
      </c>
      <c r="AE62" s="62">
        <v>2.7452616264353E-10</v>
      </c>
      <c r="AF62" s="62">
        <v>3.4135161012912998E-10</v>
      </c>
      <c r="AG62" s="62">
        <v>4.4113825806316998E-10</v>
      </c>
      <c r="AH62" s="62">
        <v>5.7794981609164996E-10</v>
      </c>
      <c r="AI62" s="62">
        <v>6.6373924191774996E-10</v>
      </c>
      <c r="AJ62" s="62">
        <v>7.4952866774385998E-10</v>
      </c>
      <c r="AK62" s="24"/>
      <c r="AL62" s="24"/>
      <c r="AM62" s="69"/>
      <c r="AN62" s="69"/>
      <c r="AO62" s="69"/>
      <c r="AP62" s="69"/>
      <c r="AQ62" s="69"/>
      <c r="AR62" s="69"/>
      <c r="AS62" s="69"/>
      <c r="AT62" s="69"/>
      <c r="AU62" s="69"/>
      <c r="AV62" s="69"/>
      <c r="AW62" s="69"/>
      <c r="AX62" s="69"/>
      <c r="AY62" s="69"/>
    </row>
    <row r="63" spans="1:51" x14ac:dyDescent="0.25">
      <c r="A63" s="24"/>
      <c r="B63" s="41">
        <f t="shared" ref="B63:B67" si="40">IFERROR(C63/C62,0)</f>
        <v>1.1213621362136204</v>
      </c>
      <c r="C63" s="35">
        <f t="shared" si="39"/>
        <v>3.5618108912034408E-10</v>
      </c>
      <c r="D63" s="20" t="s">
        <v>5</v>
      </c>
      <c r="E63" s="62">
        <v>1.0683375744041E-9</v>
      </c>
      <c r="F63" s="62">
        <v>9.0125160305180001E-10</v>
      </c>
      <c r="G63" s="62">
        <v>7.5948168796499996E-10</v>
      </c>
      <c r="H63" s="62">
        <v>6.5821746290299996E-10</v>
      </c>
      <c r="I63" s="62">
        <v>5.6707966034719997E-10</v>
      </c>
      <c r="J63" s="62">
        <v>4.9467573942727001E-10</v>
      </c>
      <c r="K63" s="62">
        <v>4.1417068050358002E-10</v>
      </c>
      <c r="L63" s="62">
        <v>3.4581732858732999E-10</v>
      </c>
      <c r="M63" s="62">
        <v>2.8455247242421999E-10</v>
      </c>
      <c r="N63" s="62">
        <v>2.2379393738702E-10</v>
      </c>
      <c r="O63" s="62">
        <v>1.772123938585E-10</v>
      </c>
      <c r="P63" s="62">
        <v>1.4582048408928E-10</v>
      </c>
      <c r="Q63" s="62">
        <v>1.1746650107191999E-10</v>
      </c>
      <c r="R63" s="62">
        <v>1.0227686731262E-10</v>
      </c>
      <c r="S63" s="62">
        <v>9.6201013808899997E-11</v>
      </c>
      <c r="T63" s="62">
        <v>9.3669408182349994E-11</v>
      </c>
      <c r="U63" s="62">
        <v>9.5188371558279995E-11</v>
      </c>
      <c r="V63" s="62">
        <v>9.8732619435449999E-11</v>
      </c>
      <c r="W63" s="62">
        <v>1.0531479406448001E-10</v>
      </c>
      <c r="X63" s="62">
        <v>1.1493489544537E-10</v>
      </c>
      <c r="Y63" s="62">
        <v>1.2860556582874E-10</v>
      </c>
      <c r="Z63" s="62">
        <v>1.4936473196704999E-10</v>
      </c>
      <c r="AA63" s="62">
        <v>1.7063021922887001E-10</v>
      </c>
      <c r="AB63" s="62">
        <v>1.9290834874251E-10</v>
      </c>
      <c r="AC63" s="62">
        <v>2.1721176275739E-10</v>
      </c>
      <c r="AD63" s="62">
        <v>2.5670481053157002E-10</v>
      </c>
      <c r="AE63" s="62">
        <v>3.0784324418848001E-10</v>
      </c>
      <c r="AF63" s="62">
        <v>3.8277877073435998E-10</v>
      </c>
      <c r="AG63" s="62">
        <v>4.9467573942727001E-10</v>
      </c>
      <c r="AH63" s="62">
        <v>6.4809104039679995E-10</v>
      </c>
      <c r="AI63" s="62">
        <v>7.442920542057E-10</v>
      </c>
      <c r="AJ63" s="62">
        <v>8.4049306801460005E-10</v>
      </c>
      <c r="AK63" s="24"/>
      <c r="AL63" s="24"/>
      <c r="AM63" s="69"/>
      <c r="AN63" s="69"/>
      <c r="AO63" s="69"/>
      <c r="AP63" s="69"/>
      <c r="AQ63" s="69"/>
      <c r="AR63" s="69"/>
      <c r="AS63" s="69"/>
      <c r="AT63" s="69"/>
      <c r="AU63" s="69"/>
      <c r="AV63" s="69"/>
      <c r="AW63" s="69"/>
      <c r="AX63" s="69"/>
      <c r="AY63" s="69"/>
    </row>
    <row r="64" spans="1:51" x14ac:dyDescent="0.25">
      <c r="A64" s="24"/>
      <c r="B64" s="41">
        <f t="shared" si="40"/>
        <v>1.0434782608695672</v>
      </c>
      <c r="C64" s="35">
        <f t="shared" si="39"/>
        <v>3.7166722342992498E-10</v>
      </c>
      <c r="D64" s="20" t="s">
        <v>6</v>
      </c>
      <c r="E64" s="63">
        <v>1.1147870341608E-9</v>
      </c>
      <c r="F64" s="62">
        <v>9.4043645535839992E-10</v>
      </c>
      <c r="G64" s="62">
        <v>7.9250263092000003E-10</v>
      </c>
      <c r="H64" s="62">
        <v>6.8683561346400003E-10</v>
      </c>
      <c r="I64" s="62">
        <v>5.9173529775359999E-10</v>
      </c>
      <c r="J64" s="62">
        <v>5.1618338027194E-10</v>
      </c>
      <c r="K64" s="62">
        <v>4.3217810139504002E-10</v>
      </c>
      <c r="L64" s="62">
        <v>3.6085286461285998E-10</v>
      </c>
      <c r="M64" s="62">
        <v>2.9692431905136002E-10</v>
      </c>
      <c r="N64" s="62">
        <v>2.3352410857776002E-10</v>
      </c>
      <c r="O64" s="62">
        <v>1.84917280548E-10</v>
      </c>
      <c r="P64" s="62">
        <v>1.5216050513664E-10</v>
      </c>
      <c r="Q64" s="62">
        <v>1.2257374024896E-10</v>
      </c>
      <c r="R64" s="62">
        <v>1.0672368763056E-10</v>
      </c>
      <c r="S64" s="62">
        <v>1.003836665832E-10</v>
      </c>
      <c r="T64" s="62">
        <v>9.7741991146799998E-11</v>
      </c>
      <c r="U64" s="62">
        <v>9.9326996408639998E-11</v>
      </c>
      <c r="V64" s="62">
        <v>1.030253420196E-10</v>
      </c>
      <c r="W64" s="62">
        <v>1.0989369815424E-10</v>
      </c>
      <c r="X64" s="62">
        <v>1.1993206481256001E-10</v>
      </c>
      <c r="Y64" s="62">
        <v>1.3419711216912E-10</v>
      </c>
      <c r="Z64" s="62">
        <v>1.5585885074822001E-10</v>
      </c>
      <c r="AA64" s="62">
        <v>1.7804892441274001E-10</v>
      </c>
      <c r="AB64" s="62">
        <v>2.0129566825306001E-10</v>
      </c>
      <c r="AC64" s="62">
        <v>2.2665575244250001E-10</v>
      </c>
      <c r="AD64" s="62">
        <v>2.6786588925033998E-10</v>
      </c>
      <c r="AE64" s="62">
        <v>3.2122773306623999E-10</v>
      </c>
      <c r="AF64" s="62">
        <v>3.9942132598367999E-10</v>
      </c>
      <c r="AG64" s="62">
        <v>5.1618338027194E-10</v>
      </c>
      <c r="AH64" s="62">
        <v>6.7626891171839998E-10</v>
      </c>
      <c r="AI64" s="62">
        <v>7.7665257830160001E-10</v>
      </c>
      <c r="AJ64" s="62">
        <v>8.7703624488480003E-10</v>
      </c>
      <c r="AK64" s="24"/>
      <c r="AL64" s="24"/>
      <c r="AM64" s="69"/>
      <c r="AN64" s="69"/>
      <c r="AO64" s="146" t="s">
        <v>10</v>
      </c>
      <c r="AP64" s="146"/>
      <c r="AQ64" s="146"/>
      <c r="AR64" s="146"/>
      <c r="AS64" s="145" t="s">
        <v>11</v>
      </c>
      <c r="AT64" s="145"/>
      <c r="AU64" s="145"/>
      <c r="AV64" s="145"/>
      <c r="AW64" s="69"/>
      <c r="AX64" s="69"/>
      <c r="AY64" s="69"/>
    </row>
    <row r="65" spans="1:51" x14ac:dyDescent="0.25">
      <c r="A65" s="24"/>
      <c r="B65" s="41">
        <f t="shared" si="40"/>
        <v>1.0570650269295094</v>
      </c>
      <c r="C65" s="35">
        <f t="shared" si="39"/>
        <v>3.9287642354376967E-10</v>
      </c>
      <c r="D65" s="20" t="s">
        <v>7</v>
      </c>
      <c r="E65" s="63">
        <v>1.1784023862860001E-9</v>
      </c>
      <c r="F65" s="62">
        <v>9.9410248700893997E-10</v>
      </c>
      <c r="G65" s="62">
        <v>8.3772681489515996E-10</v>
      </c>
      <c r="H65" s="62">
        <v>7.2602990624243998E-10</v>
      </c>
      <c r="I65" s="62">
        <v>6.2550268845506004E-10</v>
      </c>
      <c r="J65" s="62">
        <v>5.4563939876770996E-10</v>
      </c>
      <c r="K65" s="62">
        <v>4.5684035638949001E-10</v>
      </c>
      <c r="L65" s="62">
        <v>3.8144494304958999E-10</v>
      </c>
      <c r="M65" s="62">
        <v>3.1386831331404002E-10</v>
      </c>
      <c r="N65" s="62">
        <v>2.4685016812242002E-10</v>
      </c>
      <c r="O65" s="62">
        <v>1.9546959014221001E-10</v>
      </c>
      <c r="P65" s="62">
        <v>1.6084354845984001E-10</v>
      </c>
      <c r="Q65" s="62">
        <v>1.2956841403712999E-10</v>
      </c>
      <c r="R65" s="62">
        <v>1.1281387773922E-10</v>
      </c>
      <c r="S65" s="62">
        <v>1.0611206322005E-10</v>
      </c>
      <c r="T65" s="62">
        <v>1.0331964050374E-10</v>
      </c>
      <c r="U65" s="62">
        <v>1.0499509413352E-10</v>
      </c>
      <c r="V65" s="62">
        <v>1.0890448593636E-10</v>
      </c>
      <c r="W65" s="62">
        <v>1.1616478499878E-10</v>
      </c>
      <c r="X65" s="62">
        <v>1.2677599132081E-10</v>
      </c>
      <c r="Y65" s="62">
        <v>1.4185507398889999E-10</v>
      </c>
      <c r="Z65" s="62">
        <v>1.6475294026336E-10</v>
      </c>
      <c r="AA65" s="62">
        <v>1.8820929107911E-10</v>
      </c>
      <c r="AB65" s="62">
        <v>2.1278261098270001E-10</v>
      </c>
      <c r="AC65" s="62">
        <v>2.3958986905937E-10</v>
      </c>
      <c r="AD65" s="62">
        <v>2.831516634339E-10</v>
      </c>
      <c r="AE65" s="62">
        <v>3.3955860230417E-10</v>
      </c>
      <c r="AF65" s="62">
        <v>4.2221431470715999E-10</v>
      </c>
      <c r="AG65" s="62">
        <v>5.4563939876770996E-10</v>
      </c>
      <c r="AH65" s="62">
        <v>7.1486021537720002E-10</v>
      </c>
      <c r="AI65" s="62">
        <v>8.2097227859722E-10</v>
      </c>
      <c r="AJ65" s="62">
        <v>9.2708434181732001E-10</v>
      </c>
      <c r="AK65" s="24"/>
      <c r="AL65" s="24"/>
      <c r="AM65" s="69"/>
      <c r="AN65" s="20" t="s">
        <v>3</v>
      </c>
      <c r="AO65" s="74">
        <v>-0.28000000000000003</v>
      </c>
      <c r="AP65" s="75">
        <v>-0.36</v>
      </c>
      <c r="AQ65" s="76">
        <v>-0.25</v>
      </c>
      <c r="AR65" s="73">
        <v>-0.15</v>
      </c>
      <c r="AS65" s="55">
        <v>-0.28000000000000003</v>
      </c>
      <c r="AT65" s="59">
        <v>-0.36</v>
      </c>
      <c r="AU65" s="70">
        <v>-0.25</v>
      </c>
      <c r="AV65" s="72">
        <v>-0.15</v>
      </c>
      <c r="AW65" s="69"/>
      <c r="AX65" s="69"/>
      <c r="AY65" s="69"/>
    </row>
    <row r="66" spans="1:51" x14ac:dyDescent="0.25">
      <c r="A66" s="24"/>
      <c r="B66" s="41">
        <f t="shared" si="40"/>
        <v>0</v>
      </c>
      <c r="C66" s="35">
        <f t="shared" si="39"/>
        <v>0</v>
      </c>
      <c r="D66" s="31" t="s">
        <v>9</v>
      </c>
      <c r="E66" s="62"/>
      <c r="F66" s="62"/>
      <c r="G66" s="62"/>
      <c r="H66" s="62"/>
      <c r="I66" s="62"/>
      <c r="J66" s="62"/>
      <c r="K66" s="62"/>
      <c r="L66" s="62"/>
      <c r="M66" s="62"/>
      <c r="N66" s="62"/>
      <c r="O66" s="62"/>
      <c r="P66" s="62"/>
      <c r="Q66" s="62"/>
      <c r="R66" s="62"/>
      <c r="S66" s="62"/>
      <c r="T66" s="62"/>
      <c r="U66" s="62"/>
      <c r="V66" s="62"/>
      <c r="W66" s="62"/>
      <c r="X66" s="62"/>
      <c r="Y66" s="62"/>
      <c r="Z66" s="62"/>
      <c r="AA66" s="62"/>
      <c r="AB66" s="62"/>
      <c r="AC66" s="62"/>
      <c r="AD66" s="62"/>
      <c r="AE66" s="62"/>
      <c r="AF66" s="62"/>
      <c r="AG66" s="62"/>
      <c r="AH66" s="62"/>
      <c r="AI66" s="62"/>
      <c r="AJ66" s="62"/>
      <c r="AK66" s="24"/>
      <c r="AL66" s="24"/>
      <c r="AM66" s="69"/>
      <c r="AN66" s="20" t="s">
        <v>4</v>
      </c>
      <c r="AO66" s="74">
        <v>-0.32</v>
      </c>
      <c r="AP66" s="75">
        <v>-0.4</v>
      </c>
      <c r="AQ66" s="76">
        <v>-0.25</v>
      </c>
      <c r="AR66" s="73">
        <v>-0.16</v>
      </c>
      <c r="AS66" s="55">
        <v>-0.32</v>
      </c>
      <c r="AT66" s="59">
        <v>-0.4</v>
      </c>
      <c r="AU66" s="70">
        <v>-0.25</v>
      </c>
      <c r="AV66" s="72">
        <v>-0.16</v>
      </c>
      <c r="AW66" s="69"/>
      <c r="AX66" s="69"/>
      <c r="AY66" s="69"/>
    </row>
    <row r="67" spans="1:51" x14ac:dyDescent="0.25">
      <c r="A67" s="24"/>
      <c r="B67" s="41">
        <f t="shared" si="40"/>
        <v>0</v>
      </c>
      <c r="C67" s="35">
        <f t="shared" si="39"/>
        <v>0</v>
      </c>
      <c r="D67" s="33" t="s">
        <v>8</v>
      </c>
      <c r="E67" s="62"/>
      <c r="F67" s="62"/>
      <c r="G67" s="62"/>
      <c r="H67" s="62"/>
      <c r="I67" s="62"/>
      <c r="J67" s="62"/>
      <c r="K67" s="62"/>
      <c r="L67" s="62"/>
      <c r="M67" s="62"/>
      <c r="N67" s="62"/>
      <c r="O67" s="62"/>
      <c r="P67" s="62"/>
      <c r="Q67" s="62"/>
      <c r="R67" s="62"/>
      <c r="S67" s="62"/>
      <c r="T67" s="62"/>
      <c r="U67" s="62"/>
      <c r="V67" s="62"/>
      <c r="W67" s="62"/>
      <c r="X67" s="62"/>
      <c r="Y67" s="62"/>
      <c r="Z67" s="62"/>
      <c r="AA67" s="62"/>
      <c r="AB67" s="62"/>
      <c r="AC67" s="62"/>
      <c r="AD67" s="62"/>
      <c r="AE67" s="62"/>
      <c r="AF67" s="62"/>
      <c r="AG67" s="62"/>
      <c r="AH67" s="62"/>
      <c r="AI67" s="62"/>
      <c r="AJ67" s="62"/>
      <c r="AK67" s="24"/>
      <c r="AL67" s="24"/>
      <c r="AM67" s="69"/>
      <c r="AN67" s="20" t="s">
        <v>5</v>
      </c>
      <c r="AO67" s="74">
        <v>-0.35</v>
      </c>
      <c r="AP67" s="75">
        <v>-0.45</v>
      </c>
      <c r="AQ67" s="76">
        <v>-0.31</v>
      </c>
      <c r="AR67" s="73">
        <v>-0.18</v>
      </c>
      <c r="AS67" s="55">
        <v>-0.35</v>
      </c>
      <c r="AT67" s="59">
        <v>-0.45</v>
      </c>
      <c r="AU67" s="70">
        <v>-0.31</v>
      </c>
      <c r="AV67" s="72">
        <v>-0.18</v>
      </c>
      <c r="AW67" s="69"/>
      <c r="AX67" s="69"/>
      <c r="AY67" s="69"/>
    </row>
    <row r="68" spans="1:51" x14ac:dyDescent="0.25">
      <c r="A68" s="24"/>
      <c r="B68" s="24"/>
      <c r="C68" s="24"/>
      <c r="D68" s="24"/>
      <c r="E68" s="24"/>
      <c r="F68" s="24"/>
      <c r="G68" s="24"/>
      <c r="H68" s="24"/>
      <c r="I68" s="24"/>
      <c r="J68" s="24"/>
      <c r="K68" s="24"/>
      <c r="L68" s="24"/>
      <c r="M68" s="24"/>
      <c r="N68" s="24"/>
      <c r="O68" s="24"/>
      <c r="P68" s="24"/>
      <c r="Q68" s="24"/>
      <c r="R68" s="24"/>
      <c r="S68" s="24"/>
      <c r="T68" s="24"/>
      <c r="U68" s="24"/>
      <c r="V68" s="24"/>
      <c r="W68" s="24"/>
      <c r="X68" s="24"/>
      <c r="Y68" s="24"/>
      <c r="Z68" s="24"/>
      <c r="AA68" s="24"/>
      <c r="AB68" s="24"/>
      <c r="AC68" s="24"/>
      <c r="AD68" s="24"/>
      <c r="AE68" s="24"/>
      <c r="AF68" s="24"/>
      <c r="AG68" s="24"/>
      <c r="AH68" s="24"/>
      <c r="AI68" s="24"/>
      <c r="AJ68" s="24"/>
      <c r="AK68" s="24"/>
      <c r="AL68" s="24"/>
      <c r="AM68" s="69"/>
      <c r="AN68" s="20" t="s">
        <v>6</v>
      </c>
      <c r="AO68" s="74">
        <v>-0.4</v>
      </c>
      <c r="AP68" s="75">
        <v>-0.5</v>
      </c>
      <c r="AQ68" s="76">
        <v>-0.35</v>
      </c>
      <c r="AR68" s="73">
        <v>-0.2</v>
      </c>
      <c r="AS68" s="55">
        <v>-0.4</v>
      </c>
      <c r="AT68" s="59">
        <v>-0.5</v>
      </c>
      <c r="AU68" s="70">
        <v>-0.35</v>
      </c>
      <c r="AV68" s="72">
        <v>-0.2</v>
      </c>
      <c r="AW68" s="69"/>
      <c r="AX68" s="69"/>
      <c r="AY68" s="69"/>
    </row>
    <row r="69" spans="1:51" x14ac:dyDescent="0.25">
      <c r="A69" s="24"/>
      <c r="B69" s="24"/>
      <c r="C69" s="24"/>
      <c r="D69" s="24"/>
      <c r="E69" s="24"/>
      <c r="F69" s="24"/>
      <c r="G69" s="24"/>
      <c r="H69" s="24"/>
      <c r="I69" s="24"/>
      <c r="J69" s="24"/>
      <c r="K69" s="24"/>
      <c r="L69" s="24"/>
      <c r="M69" s="24"/>
      <c r="N69" s="24"/>
      <c r="O69" s="24"/>
      <c r="P69" s="24"/>
      <c r="Q69" s="24"/>
      <c r="R69" s="24"/>
      <c r="S69" s="24"/>
      <c r="T69" s="24"/>
      <c r="U69" s="24"/>
      <c r="V69" s="24"/>
      <c r="W69" s="24"/>
      <c r="X69" s="24"/>
      <c r="Y69" s="24"/>
      <c r="Z69" s="24"/>
      <c r="AA69" s="24"/>
      <c r="AB69" s="24"/>
      <c r="AC69" s="24"/>
      <c r="AD69" s="24"/>
      <c r="AE69" s="24"/>
      <c r="AF69" s="24"/>
      <c r="AG69" s="24"/>
      <c r="AH69" s="24"/>
      <c r="AI69" s="24"/>
      <c r="AJ69" s="24"/>
      <c r="AK69" s="24"/>
      <c r="AL69" s="24"/>
      <c r="AM69" s="69"/>
      <c r="AN69" s="20" t="s">
        <v>7</v>
      </c>
      <c r="AO69" s="74">
        <v>-0.47</v>
      </c>
      <c r="AP69" s="75">
        <v>-0.57999999999999996</v>
      </c>
      <c r="AQ69" s="76">
        <v>-0.42</v>
      </c>
      <c r="AR69" s="73">
        <v>-0.25</v>
      </c>
      <c r="AS69" s="55">
        <v>-0.47</v>
      </c>
      <c r="AT69" s="59">
        <v>-0.57999999999999996</v>
      </c>
      <c r="AU69" s="70">
        <v>-0.42</v>
      </c>
      <c r="AV69" s="72">
        <v>-0.25</v>
      </c>
      <c r="AW69" s="69"/>
      <c r="AX69" s="69"/>
      <c r="AY69" s="69"/>
    </row>
    <row r="70" spans="1:51" x14ac:dyDescent="0.25">
      <c r="A70" s="24"/>
      <c r="B70" s="9" t="s">
        <v>11</v>
      </c>
      <c r="C70" s="20" t="s">
        <v>57</v>
      </c>
      <c r="D70" s="24"/>
      <c r="E70" s="20">
        <f>S57</f>
        <v>-7.5</v>
      </c>
      <c r="F70" s="20">
        <f t="shared" ref="F70:AJ70" si="41">E70+$U$57</f>
        <v>-7</v>
      </c>
      <c r="G70" s="20">
        <f t="shared" si="41"/>
        <v>-6.5</v>
      </c>
      <c r="H70" s="20">
        <f t="shared" si="41"/>
        <v>-6</v>
      </c>
      <c r="I70" s="20">
        <f t="shared" si="41"/>
        <v>-5.5</v>
      </c>
      <c r="J70" s="20">
        <f t="shared" si="41"/>
        <v>-5</v>
      </c>
      <c r="K70" s="20">
        <f t="shared" si="41"/>
        <v>-4.5</v>
      </c>
      <c r="L70" s="20">
        <f t="shared" si="41"/>
        <v>-4</v>
      </c>
      <c r="M70" s="20">
        <f t="shared" si="41"/>
        <v>-3.5</v>
      </c>
      <c r="N70" s="20">
        <f t="shared" si="41"/>
        <v>-3</v>
      </c>
      <c r="O70" s="20">
        <f t="shared" si="41"/>
        <v>-2.5</v>
      </c>
      <c r="P70" s="20">
        <f t="shared" si="41"/>
        <v>-2</v>
      </c>
      <c r="Q70" s="20">
        <f t="shared" si="41"/>
        <v>-1.5</v>
      </c>
      <c r="R70" s="20">
        <f t="shared" si="41"/>
        <v>-1</v>
      </c>
      <c r="S70" s="20">
        <f t="shared" si="41"/>
        <v>-0.5</v>
      </c>
      <c r="T70" s="20">
        <f t="shared" si="41"/>
        <v>0</v>
      </c>
      <c r="U70" s="20">
        <f t="shared" si="41"/>
        <v>0.5</v>
      </c>
      <c r="V70" s="20">
        <f t="shared" si="41"/>
        <v>1</v>
      </c>
      <c r="W70" s="20">
        <f t="shared" si="41"/>
        <v>1.5</v>
      </c>
      <c r="X70" s="20">
        <f t="shared" si="41"/>
        <v>2</v>
      </c>
      <c r="Y70" s="20">
        <f t="shared" si="41"/>
        <v>2.5</v>
      </c>
      <c r="Z70" s="20">
        <f t="shared" si="41"/>
        <v>3</v>
      </c>
      <c r="AA70" s="20">
        <f t="shared" si="41"/>
        <v>3.5</v>
      </c>
      <c r="AB70" s="20">
        <f t="shared" si="41"/>
        <v>4</v>
      </c>
      <c r="AC70" s="20">
        <f t="shared" si="41"/>
        <v>4.5</v>
      </c>
      <c r="AD70" s="20">
        <f t="shared" si="41"/>
        <v>5</v>
      </c>
      <c r="AE70" s="20">
        <f t="shared" si="41"/>
        <v>5.5</v>
      </c>
      <c r="AF70" s="20">
        <f t="shared" si="41"/>
        <v>6</v>
      </c>
      <c r="AG70" s="20">
        <f t="shared" si="41"/>
        <v>6.5</v>
      </c>
      <c r="AH70" s="20">
        <f t="shared" si="41"/>
        <v>7</v>
      </c>
      <c r="AI70" s="20">
        <f t="shared" si="41"/>
        <v>7.5</v>
      </c>
      <c r="AJ70" s="20">
        <f t="shared" si="41"/>
        <v>8</v>
      </c>
      <c r="AK70" s="24"/>
      <c r="AL70" s="24"/>
      <c r="AM70" s="69"/>
      <c r="AN70" s="31" t="s">
        <v>9</v>
      </c>
      <c r="AO70" s="78">
        <v>-0.11</v>
      </c>
      <c r="AP70" s="79">
        <v>-0.12</v>
      </c>
      <c r="AQ70" s="80">
        <v>-0.08</v>
      </c>
      <c r="AR70" s="81">
        <v>-0.04</v>
      </c>
      <c r="AS70" s="82">
        <v>-0.11</v>
      </c>
      <c r="AT70" s="83">
        <v>-0.12</v>
      </c>
      <c r="AU70" s="84">
        <v>-0.08</v>
      </c>
      <c r="AV70" s="85">
        <v>-0.04</v>
      </c>
      <c r="AW70" s="69"/>
      <c r="AX70" s="69"/>
      <c r="AY70" s="69"/>
    </row>
    <row r="71" spans="1:51" x14ac:dyDescent="0.25">
      <c r="A71" s="24"/>
      <c r="B71" s="6" t="s">
        <v>12</v>
      </c>
      <c r="C71" s="35">
        <f>IFERROR(AVERAGE(E71:AJ71),0)</f>
        <v>4.5576619734437479E-10</v>
      </c>
      <c r="D71" s="20" t="s">
        <v>3</v>
      </c>
      <c r="E71" s="62">
        <v>1.3670353891294001E-9</v>
      </c>
      <c r="F71" s="62">
        <v>1.1532336458058999E-9</v>
      </c>
      <c r="G71" s="62">
        <v>9.7182610601619E-10</v>
      </c>
      <c r="H71" s="62">
        <v>8.4224929188069004E-10</v>
      </c>
      <c r="I71" s="62">
        <v>7.2563015915873001E-10</v>
      </c>
      <c r="J71" s="62">
        <v>6.3298273705185005E-10</v>
      </c>
      <c r="K71" s="62">
        <v>5.2996916981415E-10</v>
      </c>
      <c r="L71" s="62">
        <v>4.4250482027269998E-10</v>
      </c>
      <c r="M71" s="62">
        <v>3.6411084772072999E-10</v>
      </c>
      <c r="N71" s="62">
        <v>2.8636475923943999E-10</v>
      </c>
      <c r="O71" s="62">
        <v>2.2675942473711001E-10</v>
      </c>
      <c r="P71" s="62">
        <v>1.8659061235511E-10</v>
      </c>
      <c r="Q71" s="62">
        <v>1.5030910439716999E-10</v>
      </c>
      <c r="R71" s="62">
        <v>1.3087258227683999E-10</v>
      </c>
      <c r="S71" s="62">
        <v>1.2309797342871999E-10</v>
      </c>
      <c r="T71" s="62">
        <v>1.1985855307531999E-10</v>
      </c>
      <c r="U71" s="62">
        <v>1.2180220528735999E-10</v>
      </c>
      <c r="V71" s="62">
        <v>1.2633739378211001E-10</v>
      </c>
      <c r="W71" s="62">
        <v>1.3475988670091E-10</v>
      </c>
      <c r="X71" s="62">
        <v>1.4706968404376999E-10</v>
      </c>
      <c r="Y71" s="62">
        <v>1.6456255395207999E-10</v>
      </c>
      <c r="Z71" s="62">
        <v>1.9112580084985001E-10</v>
      </c>
      <c r="AA71" s="62">
        <v>2.1833693181829001E-10</v>
      </c>
      <c r="AB71" s="62">
        <v>2.4684383092810998E-10</v>
      </c>
      <c r="AC71" s="62">
        <v>2.7794226632063002E-10</v>
      </c>
      <c r="AD71" s="62">
        <v>3.2847722383347002E-10</v>
      </c>
      <c r="AE71" s="62">
        <v>3.9391351497187998E-10</v>
      </c>
      <c r="AF71" s="62">
        <v>4.8980035743214999E-10</v>
      </c>
      <c r="AG71" s="62">
        <v>6.3298273705185005E-10</v>
      </c>
      <c r="AH71" s="62">
        <v>8.2929161046715002E-10</v>
      </c>
      <c r="AI71" s="62">
        <v>9.5238958389583007E-10</v>
      </c>
      <c r="AJ71" s="62">
        <v>1.0754875573245001E-9</v>
      </c>
      <c r="AK71" s="24"/>
      <c r="AL71" s="24"/>
      <c r="AM71" s="69"/>
      <c r="AN71" s="33" t="s">
        <v>8</v>
      </c>
      <c r="AO71" s="78">
        <v>-0.11</v>
      </c>
      <c r="AP71" s="79">
        <v>-0.12</v>
      </c>
      <c r="AQ71" s="80">
        <v>-0.08</v>
      </c>
      <c r="AR71" s="81">
        <v>-0.04</v>
      </c>
      <c r="AS71" s="82">
        <v>-0.11</v>
      </c>
      <c r="AT71" s="83">
        <v>-0.12</v>
      </c>
      <c r="AU71" s="84">
        <v>-0.08</v>
      </c>
      <c r="AV71" s="85">
        <v>-0.04</v>
      </c>
      <c r="AW71" s="69"/>
      <c r="AX71" s="69"/>
      <c r="AY71" s="69"/>
    </row>
    <row r="72" spans="1:51" x14ac:dyDescent="0.25">
      <c r="A72" s="24"/>
      <c r="B72" s="41">
        <f>IFERROR(C72/C71,0)</f>
        <v>1.0688854136616883</v>
      </c>
      <c r="C72" s="35">
        <f t="shared" ref="C72:C77" si="42">IFERROR(AVERAGE(E72:AJ72),0)</f>
        <v>4.8716184038145675E-10</v>
      </c>
      <c r="D72" s="20" t="s">
        <v>4</v>
      </c>
      <c r="E72" s="62">
        <v>1.4612041873998001E-9</v>
      </c>
      <c r="F72" s="62">
        <v>1.2326746225457E-9</v>
      </c>
      <c r="G72" s="62">
        <v>1.0387707493363E-9</v>
      </c>
      <c r="H72" s="62">
        <v>9.0026798275814E-10</v>
      </c>
      <c r="I72" s="62">
        <v>7.7561549283779005E-10</v>
      </c>
      <c r="J72" s="62">
        <v>6.7658601473439E-10</v>
      </c>
      <c r="K72" s="62">
        <v>5.6647631530473997E-10</v>
      </c>
      <c r="L72" s="62">
        <v>4.7298694786446998E-10</v>
      </c>
      <c r="M72" s="62">
        <v>3.8919277408468002E-10</v>
      </c>
      <c r="N72" s="62">
        <v>3.0609111413777002E-10</v>
      </c>
      <c r="O72" s="62">
        <v>2.4237984151180999E-10</v>
      </c>
      <c r="P72" s="62">
        <v>1.9944398387256999E-10</v>
      </c>
      <c r="Q72" s="62">
        <v>1.6066320923069E-10</v>
      </c>
      <c r="R72" s="62">
        <v>1.3988779424395999E-10</v>
      </c>
      <c r="S72" s="62">
        <v>1.3157762824927E-10</v>
      </c>
      <c r="T72" s="62">
        <v>1.2811505908480999E-10</v>
      </c>
      <c r="U72" s="62">
        <v>1.3019260058347999E-10</v>
      </c>
      <c r="V72" s="62">
        <v>1.3504019741372E-10</v>
      </c>
      <c r="W72" s="62">
        <v>1.4404287724130001E-10</v>
      </c>
      <c r="X72" s="62">
        <v>1.5720064006622999E-10</v>
      </c>
      <c r="Y72" s="62">
        <v>1.7589851355428E-10</v>
      </c>
      <c r="Z72" s="62">
        <v>2.0429158070281001E-10</v>
      </c>
      <c r="AA72" s="62">
        <v>2.3337716168422998E-10</v>
      </c>
      <c r="AB72" s="62">
        <v>2.6384777033142999E-10</v>
      </c>
      <c r="AC72" s="62">
        <v>2.9708843431019001E-10</v>
      </c>
      <c r="AD72" s="62">
        <v>3.5110451327567998E-10</v>
      </c>
      <c r="AE72" s="62">
        <v>4.2104841039764998E-10</v>
      </c>
      <c r="AF72" s="62">
        <v>5.2354045766551E-10</v>
      </c>
      <c r="AG72" s="62">
        <v>6.7658601473439E-10</v>
      </c>
      <c r="AH72" s="62">
        <v>8.8641770610032996E-10</v>
      </c>
      <c r="AI72" s="62">
        <v>1.0179953343496001E-9</v>
      </c>
      <c r="AJ72" s="62">
        <v>1.1495729625989001E-9</v>
      </c>
      <c r="AK72" s="24"/>
      <c r="AL72" s="24"/>
      <c r="AM72" s="69"/>
      <c r="AN72" s="69"/>
      <c r="AO72" s="69"/>
      <c r="AP72" s="69"/>
      <c r="AQ72" s="69"/>
      <c r="AR72" s="69"/>
      <c r="AS72" s="69"/>
      <c r="AT72" s="69"/>
      <c r="AU72" s="69"/>
      <c r="AV72" s="69"/>
      <c r="AW72" s="69"/>
      <c r="AX72" s="69"/>
      <c r="AY72" s="69"/>
    </row>
    <row r="73" spans="1:51" x14ac:dyDescent="0.25">
      <c r="A73" s="24"/>
      <c r="B73" s="41">
        <f t="shared" ref="B73:B77" si="43">IFERROR(C73/C72,0)</f>
        <v>1.1213621362136235</v>
      </c>
      <c r="C73" s="35">
        <f t="shared" si="42"/>
        <v>5.4628484201191062E-10</v>
      </c>
      <c r="D73" s="20" t="s">
        <v>5</v>
      </c>
      <c r="E73" s="62">
        <v>1.6385390490269001E-9</v>
      </c>
      <c r="F73" s="62">
        <v>1.3822746479942E-9</v>
      </c>
      <c r="G73" s="62">
        <v>1.1648381865120001E-9</v>
      </c>
      <c r="H73" s="62">
        <v>1.0095264283104E-9</v>
      </c>
      <c r="I73" s="62">
        <v>8.6974584592896004E-10</v>
      </c>
      <c r="J73" s="62">
        <v>7.5869793881481996E-10</v>
      </c>
      <c r="K73" s="62">
        <v>6.3522509104454003E-10</v>
      </c>
      <c r="L73" s="62">
        <v>5.3038965425845996E-10</v>
      </c>
      <c r="M73" s="62">
        <v>4.3642604054649998E-10</v>
      </c>
      <c r="N73" s="62">
        <v>3.4323898562554001E-10</v>
      </c>
      <c r="O73" s="62">
        <v>2.7179557685280001E-10</v>
      </c>
      <c r="P73" s="62">
        <v>2.2364893181030001E-10</v>
      </c>
      <c r="Q73" s="62">
        <v>1.8016163951386E-10</v>
      </c>
      <c r="R73" s="62">
        <v>1.5686487578362001E-10</v>
      </c>
      <c r="S73" s="62">
        <v>1.4754617029152E-10</v>
      </c>
      <c r="T73" s="62">
        <v>1.4366337633648E-10</v>
      </c>
      <c r="U73" s="62">
        <v>1.4599305270949999E-10</v>
      </c>
      <c r="V73" s="62">
        <v>1.5142896424656001E-10</v>
      </c>
      <c r="W73" s="62">
        <v>1.6152422852965999E-10</v>
      </c>
      <c r="X73" s="62">
        <v>1.7627884555881999E-10</v>
      </c>
      <c r="Y73" s="62">
        <v>1.9724593291602999E-10</v>
      </c>
      <c r="Z73" s="62">
        <v>2.2908484334736001E-10</v>
      </c>
      <c r="AA73" s="62">
        <v>2.6170031256969998E-10</v>
      </c>
      <c r="AB73" s="62">
        <v>2.9586889937404999E-10</v>
      </c>
      <c r="AC73" s="62">
        <v>3.3314372134243E-10</v>
      </c>
      <c r="AD73" s="62">
        <v>3.9371530704105998E-10</v>
      </c>
      <c r="AE73" s="62">
        <v>4.7214774493285998E-10</v>
      </c>
      <c r="AF73" s="62">
        <v>5.8707844600205001E-10</v>
      </c>
      <c r="AG73" s="62">
        <v>7.5869793881481996E-10</v>
      </c>
      <c r="AH73" s="62">
        <v>9.9399525249024007E-10</v>
      </c>
      <c r="AI73" s="62">
        <v>1.1415414227818E-9</v>
      </c>
      <c r="AJ73" s="62">
        <v>1.2890875930733E-9</v>
      </c>
      <c r="AK73" s="24"/>
      <c r="AL73" s="24"/>
      <c r="AM73" s="69"/>
      <c r="AN73" s="69"/>
      <c r="AO73" s="69"/>
      <c r="AP73" s="69"/>
      <c r="AQ73" s="69"/>
      <c r="AR73" s="69"/>
      <c r="AS73" s="69"/>
      <c r="AT73" s="69"/>
      <c r="AU73" s="69"/>
      <c r="AV73" s="69"/>
      <c r="AW73" s="69"/>
      <c r="AX73" s="69"/>
      <c r="AY73" s="69"/>
    </row>
    <row r="74" spans="1:51" x14ac:dyDescent="0.25">
      <c r="A74" s="24"/>
      <c r="B74" s="41">
        <f t="shared" si="43"/>
        <v>1.043478260869557</v>
      </c>
      <c r="C74" s="35">
        <f t="shared" si="42"/>
        <v>5.7003635688198915E-10</v>
      </c>
      <c r="D74" s="20" t="s">
        <v>6</v>
      </c>
      <c r="E74" s="63">
        <v>1.7097798772454E-9</v>
      </c>
      <c r="F74" s="62">
        <v>1.4423735457331E-9</v>
      </c>
      <c r="G74" s="62">
        <v>1.215483325056E-9</v>
      </c>
      <c r="H74" s="62">
        <v>1.0534188817152E-9</v>
      </c>
      <c r="I74" s="62">
        <v>9.0756088270847998E-10</v>
      </c>
      <c r="J74" s="62">
        <v>7.9168480571980999E-10</v>
      </c>
      <c r="K74" s="62">
        <v>6.6284357326386997E-10</v>
      </c>
      <c r="L74" s="62">
        <v>5.5345007400883001E-10</v>
      </c>
      <c r="M74" s="62">
        <v>4.5540108578764999E-10</v>
      </c>
      <c r="N74" s="62">
        <v>3.5816241978317002E-10</v>
      </c>
      <c r="O74" s="62">
        <v>2.8361277584640002E-10</v>
      </c>
      <c r="P74" s="62">
        <v>2.3337279841074999E-10</v>
      </c>
      <c r="Q74" s="62">
        <v>1.8799475427532999E-10</v>
      </c>
      <c r="R74" s="62">
        <v>1.6368508777421E-10</v>
      </c>
      <c r="S74" s="62">
        <v>1.5396122117375999E-10</v>
      </c>
      <c r="T74" s="62">
        <v>1.4990961009024E-10</v>
      </c>
      <c r="U74" s="62">
        <v>1.5234057674035E-10</v>
      </c>
      <c r="V74" s="62">
        <v>1.5801283225727999E-10</v>
      </c>
      <c r="W74" s="62">
        <v>1.6854702107443E-10</v>
      </c>
      <c r="X74" s="62">
        <v>1.8394314319181E-10</v>
      </c>
      <c r="Y74" s="62">
        <v>2.0582184304281999E-10</v>
      </c>
      <c r="Z74" s="62">
        <v>2.3904505392767998E-10</v>
      </c>
      <c r="AA74" s="62">
        <v>2.7307858702924998E-10</v>
      </c>
      <c r="AB74" s="62">
        <v>3.0873276456422E-10</v>
      </c>
      <c r="AC74" s="62">
        <v>3.4762823096601998E-10</v>
      </c>
      <c r="AD74" s="62">
        <v>4.1083336386893E-10</v>
      </c>
      <c r="AE74" s="62">
        <v>4.9267590775602999E-10</v>
      </c>
      <c r="AF74" s="62">
        <v>6.1260359582821999E-10</v>
      </c>
      <c r="AG74" s="62">
        <v>7.9168480571980999E-10</v>
      </c>
      <c r="AH74" s="62">
        <v>1.0372124373811E-9</v>
      </c>
      <c r="AI74" s="62">
        <v>1.1911736585549001E-9</v>
      </c>
      <c r="AJ74" s="62">
        <v>1.3451348797286001E-9</v>
      </c>
      <c r="AK74" s="24"/>
      <c r="AL74" s="24"/>
      <c r="AM74" s="25"/>
      <c r="AN74" s="25"/>
      <c r="AO74" s="25"/>
      <c r="AP74" s="25"/>
      <c r="AQ74" s="25"/>
      <c r="AR74" s="25"/>
      <c r="AS74" s="68"/>
      <c r="AT74" s="68"/>
      <c r="AU74" s="68"/>
      <c r="AV74" s="68"/>
      <c r="AW74" s="68"/>
      <c r="AX74" s="68"/>
      <c r="AY74" s="68"/>
    </row>
    <row r="75" spans="1:51" ht="15.75" thickBot="1" x14ac:dyDescent="0.3">
      <c r="A75" s="24"/>
      <c r="B75" s="41">
        <f t="shared" si="43"/>
        <v>1.0042117755830058</v>
      </c>
      <c r="C75" s="35">
        <f t="shared" si="42"/>
        <v>5.7243722209133031E-10</v>
      </c>
      <c r="D75" s="20" t="s">
        <v>7</v>
      </c>
      <c r="E75" s="63">
        <v>1.7169810863848E-9</v>
      </c>
      <c r="F75" s="62">
        <v>1.4484484994146E-9</v>
      </c>
      <c r="G75" s="62">
        <v>1.2206026680460999E-9</v>
      </c>
      <c r="H75" s="62">
        <v>1.0578556456398999E-9</v>
      </c>
      <c r="I75" s="62">
        <v>9.1138332547441996E-10</v>
      </c>
      <c r="J75" s="62">
        <v>7.950192044539E-10</v>
      </c>
      <c r="K75" s="62">
        <v>6.6563532164104003E-10</v>
      </c>
      <c r="L75" s="62">
        <v>5.5578108151695998E-10</v>
      </c>
      <c r="M75" s="62">
        <v>4.5731913296125001E-10</v>
      </c>
      <c r="N75" s="62">
        <v>3.5967091951756001E-10</v>
      </c>
      <c r="O75" s="62">
        <v>2.8480728921075001E-10</v>
      </c>
      <c r="P75" s="62">
        <v>2.3435571226485001E-10</v>
      </c>
      <c r="Q75" s="62">
        <v>1.8878654599110999E-10</v>
      </c>
      <c r="R75" s="62">
        <v>1.6437449263019999E-10</v>
      </c>
      <c r="S75" s="62">
        <v>1.5460967128584001E-10</v>
      </c>
      <c r="T75" s="62">
        <v>1.5054099572568999E-10</v>
      </c>
      <c r="U75" s="62">
        <v>1.5298220106175999E-10</v>
      </c>
      <c r="V75" s="62">
        <v>1.5867834684599E-10</v>
      </c>
      <c r="W75" s="62">
        <v>1.6925690330236E-10</v>
      </c>
      <c r="X75" s="62">
        <v>1.8471787043098E-10</v>
      </c>
      <c r="Y75" s="62">
        <v>2.0668871845581E-10</v>
      </c>
      <c r="Z75" s="62">
        <v>2.4005185804904999E-10</v>
      </c>
      <c r="AA75" s="62">
        <v>2.7422873275433998E-10</v>
      </c>
      <c r="AB75" s="62">
        <v>3.1003307768369001E-10</v>
      </c>
      <c r="AC75" s="62">
        <v>3.4909236306118002E-10</v>
      </c>
      <c r="AD75" s="62">
        <v>4.1256370179956002E-10</v>
      </c>
      <c r="AE75" s="62">
        <v>4.9475094811466996E-10</v>
      </c>
      <c r="AF75" s="62">
        <v>6.1518374469520997E-10</v>
      </c>
      <c r="AG75" s="62">
        <v>7.950192044539E-10</v>
      </c>
      <c r="AH75" s="62">
        <v>1.0415809433993001E-9</v>
      </c>
      <c r="AI75" s="62">
        <v>1.196190614685E-9</v>
      </c>
      <c r="AJ75" s="62">
        <v>1.3508002859707999E-9</v>
      </c>
      <c r="AK75" s="24"/>
      <c r="AL75" s="24"/>
      <c r="AM75" s="25"/>
      <c r="AN75" s="25"/>
      <c r="AO75" s="25"/>
      <c r="AP75" s="25"/>
      <c r="AQ75" s="25"/>
      <c r="AR75" s="25"/>
      <c r="AS75" s="68"/>
      <c r="AT75" s="68"/>
      <c r="AU75" s="68"/>
      <c r="AV75" s="68"/>
      <c r="AW75" s="68"/>
      <c r="AX75" s="68"/>
      <c r="AY75" s="68"/>
    </row>
    <row r="76" spans="1:51" ht="15.75" thickBot="1" x14ac:dyDescent="0.3">
      <c r="A76" s="24"/>
      <c r="B76" s="41">
        <f t="shared" si="43"/>
        <v>0</v>
      </c>
      <c r="C76" s="35">
        <f t="shared" si="42"/>
        <v>0</v>
      </c>
      <c r="D76" s="31" t="s">
        <v>9</v>
      </c>
      <c r="E76" s="62"/>
      <c r="F76" s="62"/>
      <c r="G76" s="62"/>
      <c r="H76" s="62"/>
      <c r="I76" s="62"/>
      <c r="J76" s="62"/>
      <c r="K76" s="62"/>
      <c r="L76" s="62"/>
      <c r="M76" s="62"/>
      <c r="N76" s="62"/>
      <c r="O76" s="62"/>
      <c r="P76" s="62"/>
      <c r="Q76" s="62"/>
      <c r="R76" s="62"/>
      <c r="S76" s="62"/>
      <c r="T76" s="62"/>
      <c r="U76" s="62"/>
      <c r="V76" s="62"/>
      <c r="W76" s="62"/>
      <c r="X76" s="62"/>
      <c r="Y76" s="62"/>
      <c r="Z76" s="62"/>
      <c r="AA76" s="62"/>
      <c r="AB76" s="62"/>
      <c r="AC76" s="62"/>
      <c r="AD76" s="62"/>
      <c r="AE76" s="62"/>
      <c r="AF76" s="62"/>
      <c r="AG76" s="62"/>
      <c r="AH76" s="62"/>
      <c r="AI76" s="62"/>
      <c r="AJ76" s="62"/>
      <c r="AK76" s="24"/>
      <c r="AL76" s="24"/>
      <c r="AM76" s="25"/>
      <c r="AN76" s="6" t="s">
        <v>1</v>
      </c>
      <c r="AO76" s="126" t="s">
        <v>86</v>
      </c>
      <c r="AP76" s="131"/>
      <c r="AQ76" s="127"/>
      <c r="AR76" s="25"/>
      <c r="AS76" s="68"/>
      <c r="AT76" s="6" t="s">
        <v>1</v>
      </c>
      <c r="AU76" s="126" t="s">
        <v>87</v>
      </c>
      <c r="AV76" s="127"/>
      <c r="AW76" s="68"/>
      <c r="AX76" s="77" t="s">
        <v>40</v>
      </c>
      <c r="AY76" s="68"/>
    </row>
    <row r="77" spans="1:51" x14ac:dyDescent="0.25">
      <c r="A77" s="24"/>
      <c r="B77" s="41">
        <f t="shared" si="43"/>
        <v>0</v>
      </c>
      <c r="C77" s="35">
        <f t="shared" si="42"/>
        <v>0</v>
      </c>
      <c r="D77" s="33" t="s">
        <v>8</v>
      </c>
      <c r="E77" s="62"/>
      <c r="F77" s="62"/>
      <c r="G77" s="62"/>
      <c r="H77" s="62"/>
      <c r="I77" s="62"/>
      <c r="J77" s="62"/>
      <c r="K77" s="62"/>
      <c r="L77" s="62"/>
      <c r="M77" s="62"/>
      <c r="N77" s="62"/>
      <c r="O77" s="62"/>
      <c r="P77" s="62"/>
      <c r="Q77" s="62"/>
      <c r="R77" s="62"/>
      <c r="S77" s="62"/>
      <c r="T77" s="62"/>
      <c r="U77" s="62"/>
      <c r="V77" s="62"/>
      <c r="W77" s="62"/>
      <c r="X77" s="62"/>
      <c r="Y77" s="62"/>
      <c r="Z77" s="62"/>
      <c r="AA77" s="62"/>
      <c r="AB77" s="62"/>
      <c r="AC77" s="62"/>
      <c r="AD77" s="62"/>
      <c r="AE77" s="62"/>
      <c r="AF77" s="62"/>
      <c r="AG77" s="62"/>
      <c r="AH77" s="62"/>
      <c r="AI77" s="62"/>
      <c r="AJ77" s="62"/>
      <c r="AK77" s="24"/>
      <c r="AL77" s="24"/>
      <c r="AM77" s="25"/>
      <c r="AN77" s="25"/>
      <c r="AO77" s="25"/>
      <c r="AP77" s="25"/>
      <c r="AQ77" s="25"/>
      <c r="AR77" s="25"/>
      <c r="AS77" s="68"/>
      <c r="AT77" s="68"/>
      <c r="AU77" s="68"/>
      <c r="AV77" s="68"/>
      <c r="AW77" s="68"/>
      <c r="AX77" s="68"/>
      <c r="AY77" s="68"/>
    </row>
    <row r="78" spans="1:51" x14ac:dyDescent="0.25">
      <c r="A78" s="24"/>
      <c r="B78" s="24"/>
      <c r="C78" s="24"/>
      <c r="D78" s="24"/>
      <c r="E78" s="24"/>
      <c r="F78" s="24"/>
      <c r="G78" s="24"/>
      <c r="H78" s="24"/>
      <c r="I78" s="24"/>
      <c r="J78" s="24"/>
      <c r="K78" s="24"/>
      <c r="L78" s="24"/>
      <c r="M78" s="24"/>
      <c r="N78" s="24"/>
      <c r="O78" s="24"/>
      <c r="P78" s="24"/>
      <c r="Q78" s="24"/>
      <c r="R78" s="24"/>
      <c r="S78" s="24"/>
      <c r="T78" s="24"/>
      <c r="U78" s="24"/>
      <c r="V78" s="24"/>
      <c r="W78" s="24"/>
      <c r="X78" s="24"/>
      <c r="Y78" s="24"/>
      <c r="Z78" s="24"/>
      <c r="AA78" s="24"/>
      <c r="AB78" s="24"/>
      <c r="AC78" s="24"/>
      <c r="AD78" s="24"/>
      <c r="AE78" s="24"/>
      <c r="AF78" s="24"/>
      <c r="AG78" s="24"/>
      <c r="AH78" s="24"/>
      <c r="AI78" s="24"/>
      <c r="AJ78" s="24"/>
      <c r="AK78" s="24"/>
      <c r="AL78" s="24"/>
      <c r="AM78" s="25"/>
      <c r="AN78" s="25"/>
      <c r="AO78" s="25"/>
      <c r="AP78" s="25"/>
      <c r="AQ78" s="25"/>
      <c r="AR78" s="25"/>
      <c r="AS78" s="68"/>
      <c r="AT78" s="68"/>
      <c r="AU78" s="68"/>
      <c r="AV78" s="68"/>
      <c r="AW78" s="68"/>
      <c r="AX78" s="68"/>
      <c r="AY78" s="68"/>
    </row>
    <row r="79" spans="1:51" x14ac:dyDescent="0.25">
      <c r="A79" s="24"/>
      <c r="B79" s="24"/>
      <c r="C79" s="24"/>
      <c r="D79" s="24"/>
      <c r="E79" s="24"/>
      <c r="F79" s="24"/>
      <c r="G79" s="24"/>
      <c r="H79" s="24"/>
      <c r="I79" s="24"/>
      <c r="J79" s="24"/>
      <c r="K79" s="24"/>
      <c r="L79" s="24"/>
      <c r="M79" s="24"/>
      <c r="N79" s="24"/>
      <c r="O79" s="24"/>
      <c r="P79" s="24"/>
      <c r="Q79" s="24"/>
      <c r="R79" s="24"/>
      <c r="S79" s="24"/>
      <c r="T79" s="24"/>
      <c r="U79" s="24"/>
      <c r="V79" s="24"/>
      <c r="W79" s="24"/>
      <c r="X79" s="24"/>
      <c r="Y79" s="24"/>
      <c r="Z79" s="24"/>
      <c r="AA79" s="24"/>
      <c r="AB79" s="24"/>
      <c r="AC79" s="24"/>
      <c r="AD79" s="24"/>
      <c r="AE79" s="24"/>
      <c r="AF79" s="24"/>
      <c r="AG79" s="24"/>
      <c r="AH79" s="24"/>
      <c r="AI79" s="24"/>
      <c r="AJ79" s="24"/>
      <c r="AK79" s="24"/>
      <c r="AL79" s="24"/>
      <c r="AM79" s="25"/>
      <c r="AN79" s="25"/>
      <c r="AO79" s="7" t="s">
        <v>10</v>
      </c>
      <c r="AP79" s="9" t="s">
        <v>11</v>
      </c>
      <c r="AQ79" s="25"/>
      <c r="AR79" s="25"/>
      <c r="AS79" s="68"/>
      <c r="AT79" s="68"/>
      <c r="AU79" s="68"/>
      <c r="AV79" s="68"/>
      <c r="AW79" s="68"/>
      <c r="AX79" s="68"/>
      <c r="AY79" s="68"/>
    </row>
    <row r="80" spans="1:51" x14ac:dyDescent="0.25">
      <c r="A80" s="24"/>
      <c r="B80" s="24"/>
      <c r="C80" s="24"/>
      <c r="D80" s="24"/>
      <c r="E80" s="24"/>
      <c r="F80" s="24"/>
      <c r="G80" s="24"/>
      <c r="H80" s="24"/>
      <c r="I80" s="24"/>
      <c r="J80" s="24"/>
      <c r="K80" s="24"/>
      <c r="L80" s="24"/>
      <c r="M80" s="24"/>
      <c r="N80" s="24"/>
      <c r="O80" s="24"/>
      <c r="P80" s="24"/>
      <c r="Q80" s="24"/>
      <c r="R80" s="24"/>
      <c r="S80" s="24"/>
      <c r="T80" s="24"/>
      <c r="U80" s="24"/>
      <c r="V80" s="24"/>
      <c r="W80" s="24"/>
      <c r="X80" s="24"/>
      <c r="Y80" s="24"/>
      <c r="Z80" s="24"/>
      <c r="AA80" s="24"/>
      <c r="AB80" s="24"/>
      <c r="AC80" s="24"/>
      <c r="AD80" s="24"/>
      <c r="AE80" s="24"/>
      <c r="AF80" s="24"/>
      <c r="AG80" s="24"/>
      <c r="AH80" s="24"/>
      <c r="AI80" s="24"/>
      <c r="AJ80" s="24"/>
      <c r="AK80" s="24"/>
      <c r="AL80" s="24"/>
      <c r="AM80" s="25"/>
      <c r="AN80" s="20" t="s">
        <v>3</v>
      </c>
      <c r="AO80" s="86">
        <v>0.5</v>
      </c>
      <c r="AP80" s="71">
        <v>0.5</v>
      </c>
      <c r="AQ80" s="25"/>
      <c r="AR80" s="25"/>
      <c r="AS80" s="68"/>
      <c r="AT80" s="132" t="s">
        <v>26</v>
      </c>
      <c r="AU80" s="134"/>
      <c r="AV80" s="58">
        <v>560</v>
      </c>
      <c r="AW80" s="59">
        <v>6.7000000000000004E-2</v>
      </c>
      <c r="AX80" s="60">
        <v>90</v>
      </c>
      <c r="AY80" s="68"/>
    </row>
    <row r="81" spans="1:51" x14ac:dyDescent="0.25">
      <c r="A81" s="24"/>
      <c r="B81" s="24"/>
      <c r="C81" s="24"/>
      <c r="D81" s="24"/>
      <c r="E81" s="24"/>
      <c r="F81" s="24"/>
      <c r="G81" s="24"/>
      <c r="H81" s="24"/>
      <c r="I81" s="24"/>
      <c r="J81" s="24"/>
      <c r="K81" s="24"/>
      <c r="L81" s="24"/>
      <c r="M81" s="24"/>
      <c r="N81" s="24"/>
      <c r="O81" s="24"/>
      <c r="P81" s="24"/>
      <c r="Q81" s="24"/>
      <c r="R81" s="24"/>
      <c r="S81" s="24"/>
      <c r="T81" s="24"/>
      <c r="U81" s="24"/>
      <c r="V81" s="24"/>
      <c r="W81" s="24"/>
      <c r="X81" s="24"/>
      <c r="Y81" s="24"/>
      <c r="Z81" s="24"/>
      <c r="AA81" s="24"/>
      <c r="AB81" s="24"/>
      <c r="AC81" s="24"/>
      <c r="AD81" s="24"/>
      <c r="AE81" s="24"/>
      <c r="AF81" s="24"/>
      <c r="AG81" s="24"/>
      <c r="AH81" s="24"/>
      <c r="AI81" s="24"/>
      <c r="AJ81" s="24"/>
      <c r="AK81" s="24"/>
      <c r="AL81" s="24"/>
      <c r="AM81" s="25"/>
      <c r="AN81" s="20" t="s">
        <v>4</v>
      </c>
      <c r="AO81" s="86">
        <v>0.5</v>
      </c>
      <c r="AP81" s="71">
        <v>0.5</v>
      </c>
      <c r="AQ81" s="25"/>
      <c r="AR81" s="25"/>
      <c r="AS81" s="68"/>
      <c r="AT81" s="143" t="s">
        <v>9</v>
      </c>
      <c r="AU81" s="144"/>
      <c r="AV81" s="58">
        <v>560</v>
      </c>
      <c r="AW81" s="59">
        <v>6.7000000000000004E-2</v>
      </c>
      <c r="AX81" s="60">
        <v>75</v>
      </c>
      <c r="AY81" s="68"/>
    </row>
    <row r="82" spans="1:51" x14ac:dyDescent="0.25">
      <c r="A82" s="24"/>
      <c r="B82" s="24"/>
      <c r="C82" s="24"/>
      <c r="D82" s="24"/>
      <c r="E82" s="24"/>
      <c r="F82" s="24"/>
      <c r="G82" s="24"/>
      <c r="H82" s="24"/>
      <c r="I82" s="24"/>
      <c r="J82" s="24"/>
      <c r="K82" s="24"/>
      <c r="L82" s="24"/>
      <c r="M82" s="24"/>
      <c r="N82" s="24"/>
      <c r="O82" s="24"/>
      <c r="P82" s="24"/>
      <c r="Q82" s="24"/>
      <c r="R82" s="24"/>
      <c r="S82" s="24"/>
      <c r="T82" s="24"/>
      <c r="U82" s="24"/>
      <c r="V82" s="24"/>
      <c r="W82" s="24"/>
      <c r="X82" s="24"/>
      <c r="Y82" s="24"/>
      <c r="Z82" s="24"/>
      <c r="AA82" s="24"/>
      <c r="AB82" s="24"/>
      <c r="AC82" s="24"/>
      <c r="AD82" s="24"/>
      <c r="AE82" s="24"/>
      <c r="AF82" s="24"/>
      <c r="AG82" s="24"/>
      <c r="AH82" s="24"/>
      <c r="AI82" s="24"/>
      <c r="AJ82" s="24"/>
      <c r="AK82" s="24"/>
      <c r="AL82" s="24"/>
      <c r="AM82" s="25"/>
      <c r="AN82" s="20" t="s">
        <v>5</v>
      </c>
      <c r="AO82" s="86">
        <v>0.5</v>
      </c>
      <c r="AP82" s="71">
        <v>0.5</v>
      </c>
      <c r="AQ82" s="25"/>
      <c r="AR82" s="25"/>
      <c r="AS82" s="68"/>
      <c r="AT82" s="136" t="s">
        <v>8</v>
      </c>
      <c r="AU82" s="137"/>
      <c r="AV82" s="58">
        <v>500</v>
      </c>
      <c r="AW82" s="59">
        <v>6.7000000000000004E-2</v>
      </c>
      <c r="AX82" s="60">
        <v>75</v>
      </c>
      <c r="AY82" s="68"/>
    </row>
    <row r="83" spans="1:51" x14ac:dyDescent="0.25">
      <c r="A83" s="42"/>
      <c r="B83" s="42"/>
      <c r="C83" s="42"/>
      <c r="D83" s="42"/>
      <c r="E83" s="42"/>
      <c r="F83" s="42"/>
      <c r="G83" s="42"/>
      <c r="H83" s="42"/>
      <c r="I83" s="42"/>
      <c r="J83" s="42"/>
      <c r="K83" s="42"/>
      <c r="L83" s="42"/>
      <c r="M83" s="42"/>
      <c r="N83" s="42"/>
      <c r="O83" s="42"/>
      <c r="P83" s="42"/>
      <c r="Q83" s="42"/>
      <c r="R83" s="42"/>
      <c r="S83" s="42"/>
      <c r="T83" s="42"/>
      <c r="U83" s="42"/>
      <c r="V83" s="42"/>
      <c r="W83" s="42"/>
      <c r="X83" s="42"/>
      <c r="Y83" s="42"/>
      <c r="Z83" s="42"/>
      <c r="AA83" s="42"/>
      <c r="AB83" s="42"/>
      <c r="AC83" s="42"/>
      <c r="AD83" s="42"/>
      <c r="AE83" s="42"/>
      <c r="AF83" s="42"/>
      <c r="AG83" s="42"/>
      <c r="AH83" s="42"/>
      <c r="AI83" s="42"/>
      <c r="AJ83" s="42"/>
      <c r="AK83" s="42"/>
      <c r="AL83" s="42"/>
      <c r="AM83" s="25"/>
      <c r="AN83" s="20" t="s">
        <v>6</v>
      </c>
      <c r="AO83" s="86">
        <v>0.5</v>
      </c>
      <c r="AP83" s="71">
        <v>0.5</v>
      </c>
      <c r="AQ83" s="25"/>
      <c r="AR83" s="25"/>
      <c r="AS83" s="68"/>
      <c r="AT83" s="68"/>
      <c r="AU83" s="68"/>
      <c r="AV83" s="68"/>
      <c r="AW83" s="68"/>
      <c r="AX83" s="68"/>
      <c r="AY83" s="68"/>
    </row>
    <row r="84" spans="1:51" ht="15.75" thickBot="1" x14ac:dyDescent="0.3">
      <c r="A84" s="42"/>
      <c r="B84" s="42"/>
      <c r="C84" s="42"/>
      <c r="D84" s="42"/>
      <c r="E84" s="42"/>
      <c r="F84" s="42"/>
      <c r="G84" s="42"/>
      <c r="H84" s="42"/>
      <c r="I84" s="42"/>
      <c r="J84" s="42"/>
      <c r="K84" s="42"/>
      <c r="L84" s="42"/>
      <c r="M84" s="42"/>
      <c r="N84" s="42"/>
      <c r="O84" s="42"/>
      <c r="P84" s="42"/>
      <c r="Q84" s="42"/>
      <c r="R84" s="42"/>
      <c r="S84" s="42"/>
      <c r="T84" s="42"/>
      <c r="U84" s="42"/>
      <c r="V84" s="42"/>
      <c r="W84" s="42"/>
      <c r="X84" s="42"/>
      <c r="Y84" s="42"/>
      <c r="Z84" s="42"/>
      <c r="AA84" s="42"/>
      <c r="AB84" s="42"/>
      <c r="AC84" s="42"/>
      <c r="AD84" s="42"/>
      <c r="AE84" s="42"/>
      <c r="AF84" s="42"/>
      <c r="AG84" s="42"/>
      <c r="AH84" s="42"/>
      <c r="AI84" s="42"/>
      <c r="AJ84" s="42"/>
      <c r="AK84" s="42"/>
      <c r="AL84" s="42"/>
      <c r="AM84" s="25"/>
      <c r="AN84" s="20" t="s">
        <v>7</v>
      </c>
      <c r="AO84" s="86">
        <v>0.5</v>
      </c>
      <c r="AP84" s="71">
        <v>0.5</v>
      </c>
      <c r="AQ84" s="25"/>
      <c r="AR84" s="25"/>
      <c r="AS84" s="68"/>
      <c r="AT84" s="68"/>
      <c r="AU84" s="68"/>
      <c r="AV84" s="68"/>
      <c r="AW84" s="68"/>
      <c r="AX84" s="68"/>
      <c r="AY84" s="68"/>
    </row>
    <row r="85" spans="1:51" ht="15.75" thickBot="1" x14ac:dyDescent="0.3">
      <c r="A85" s="42"/>
      <c r="B85" s="129" t="s">
        <v>60</v>
      </c>
      <c r="C85" s="138"/>
      <c r="D85" s="138"/>
      <c r="E85" s="130"/>
      <c r="F85" s="42"/>
      <c r="G85" s="126" t="s">
        <v>64</v>
      </c>
      <c r="H85" s="131"/>
      <c r="I85" s="131"/>
      <c r="J85" s="131"/>
      <c r="K85" s="131"/>
      <c r="L85" s="131"/>
      <c r="M85" s="131"/>
      <c r="N85" s="131"/>
      <c r="O85" s="127"/>
      <c r="P85" s="42"/>
      <c r="Q85" s="42"/>
      <c r="R85" s="42"/>
      <c r="S85" s="42"/>
      <c r="T85" s="42"/>
      <c r="U85" s="42"/>
      <c r="V85" s="42"/>
      <c r="W85" s="42"/>
      <c r="X85" s="42"/>
      <c r="Y85" s="42"/>
      <c r="Z85" s="42"/>
      <c r="AA85" s="42"/>
      <c r="AB85" s="42"/>
      <c r="AC85" s="42"/>
      <c r="AD85" s="42"/>
      <c r="AE85" s="42"/>
      <c r="AF85" s="42"/>
      <c r="AG85" s="42"/>
      <c r="AH85" s="42"/>
      <c r="AI85" s="42"/>
      <c r="AJ85" s="42"/>
      <c r="AK85" s="42"/>
      <c r="AL85" s="42"/>
      <c r="AM85" s="25"/>
      <c r="AN85" s="31" t="s">
        <v>9</v>
      </c>
      <c r="AO85" s="87">
        <v>0.32</v>
      </c>
      <c r="AP85" s="88">
        <v>0.32</v>
      </c>
      <c r="AQ85" s="25"/>
      <c r="AR85" s="25"/>
      <c r="AS85" s="68"/>
      <c r="AT85" s="68"/>
      <c r="AU85" s="68"/>
      <c r="AV85" s="68"/>
      <c r="AW85" s="68"/>
      <c r="AX85" s="68"/>
      <c r="AY85" s="68"/>
    </row>
    <row r="86" spans="1:51" x14ac:dyDescent="0.25">
      <c r="A86" s="42"/>
      <c r="B86" s="42"/>
      <c r="C86" s="42"/>
      <c r="D86" s="42"/>
      <c r="E86" s="42"/>
      <c r="F86" s="42"/>
      <c r="G86" s="42"/>
      <c r="H86" s="42"/>
      <c r="I86" s="42"/>
      <c r="J86" s="42"/>
      <c r="K86" s="42"/>
      <c r="L86" s="42"/>
      <c r="M86" s="42"/>
      <c r="N86" s="42"/>
      <c r="O86" s="42"/>
      <c r="P86" s="42"/>
      <c r="Q86" s="42"/>
      <c r="R86" s="42"/>
      <c r="S86" s="42"/>
      <c r="T86" s="42"/>
      <c r="U86" s="42"/>
      <c r="V86" s="42"/>
      <c r="W86" s="42"/>
      <c r="X86" s="42"/>
      <c r="Y86" s="42"/>
      <c r="Z86" s="42"/>
      <c r="AA86" s="42"/>
      <c r="AB86" s="42"/>
      <c r="AC86" s="42"/>
      <c r="AD86" s="42"/>
      <c r="AE86" s="42"/>
      <c r="AF86" s="42"/>
      <c r="AG86" s="42"/>
      <c r="AH86" s="42"/>
      <c r="AI86" s="42"/>
      <c r="AJ86" s="42"/>
      <c r="AK86" s="42"/>
      <c r="AL86" s="42"/>
      <c r="AM86" s="25"/>
      <c r="AN86" s="33" t="s">
        <v>8</v>
      </c>
      <c r="AO86" s="87">
        <v>0.15</v>
      </c>
      <c r="AP86" s="88">
        <v>0.15</v>
      </c>
      <c r="AQ86" s="25"/>
      <c r="AR86" s="25"/>
      <c r="AS86" s="68"/>
      <c r="AT86" s="68"/>
      <c r="AU86" s="68"/>
      <c r="AV86" s="68"/>
      <c r="AW86" s="68"/>
      <c r="AX86" s="68"/>
      <c r="AY86" s="68"/>
    </row>
    <row r="87" spans="1:51" x14ac:dyDescent="0.25">
      <c r="A87" s="42"/>
      <c r="B87" s="42"/>
      <c r="C87" s="42"/>
      <c r="D87" s="42"/>
      <c r="E87" s="42"/>
      <c r="F87" s="42"/>
      <c r="G87" s="42"/>
      <c r="H87" s="42"/>
      <c r="I87" s="42"/>
      <c r="J87" s="42"/>
      <c r="K87" s="42"/>
      <c r="L87" s="42"/>
      <c r="M87" s="42"/>
      <c r="N87" s="42"/>
      <c r="O87" s="42"/>
      <c r="P87" s="42"/>
      <c r="Q87" s="42"/>
      <c r="R87" s="42"/>
      <c r="S87" s="42"/>
      <c r="T87" s="42"/>
      <c r="U87" s="42"/>
      <c r="V87" s="42"/>
      <c r="W87" s="42"/>
      <c r="X87" s="42"/>
      <c r="Y87" s="42"/>
      <c r="Z87" s="42"/>
      <c r="AA87" s="42"/>
      <c r="AB87" s="42"/>
      <c r="AC87" s="42"/>
      <c r="AD87" s="42"/>
      <c r="AE87" s="42"/>
      <c r="AF87" s="42"/>
      <c r="AG87" s="42"/>
      <c r="AH87" s="42"/>
      <c r="AI87" s="42"/>
      <c r="AJ87" s="42"/>
      <c r="AK87" s="42"/>
      <c r="AL87" s="42"/>
      <c r="AM87" s="25"/>
      <c r="AN87" s="25"/>
      <c r="AO87" s="25"/>
      <c r="AP87" s="25"/>
      <c r="AQ87" s="25"/>
      <c r="AR87" s="25"/>
      <c r="AS87" s="68"/>
      <c r="AT87" s="68"/>
      <c r="AU87" s="68"/>
      <c r="AV87" s="68"/>
      <c r="AW87" s="68"/>
      <c r="AX87" s="68"/>
      <c r="AY87" s="68"/>
    </row>
    <row r="88" spans="1:51" x14ac:dyDescent="0.25">
      <c r="A88" s="42"/>
      <c r="B88" s="139" t="s">
        <v>63</v>
      </c>
      <c r="C88" s="139"/>
      <c r="D88" s="42"/>
      <c r="E88" s="42"/>
      <c r="F88" s="42"/>
      <c r="G88" s="42"/>
      <c r="H88" s="42"/>
      <c r="I88" s="42"/>
      <c r="J88" s="42"/>
      <c r="K88" s="42"/>
      <c r="L88" s="42"/>
      <c r="M88" s="42"/>
      <c r="N88" s="42"/>
      <c r="O88" s="42"/>
      <c r="P88" s="42"/>
      <c r="Q88" s="42"/>
      <c r="R88" s="42"/>
      <c r="S88" s="42"/>
      <c r="T88" s="42"/>
      <c r="U88" s="42"/>
      <c r="V88" s="42"/>
      <c r="W88" s="42"/>
      <c r="X88" s="42"/>
      <c r="Y88" s="42"/>
      <c r="Z88" s="42"/>
      <c r="AA88" s="42"/>
      <c r="AB88" s="42"/>
      <c r="AC88" s="42"/>
      <c r="AD88" s="42"/>
      <c r="AE88" s="42"/>
      <c r="AF88" s="42"/>
      <c r="AG88" s="42"/>
      <c r="AH88" s="42"/>
      <c r="AI88" s="42"/>
      <c r="AJ88" s="42"/>
      <c r="AK88" s="42"/>
      <c r="AL88" s="42"/>
      <c r="AM88" s="25"/>
      <c r="AN88" s="25"/>
      <c r="AO88" s="25"/>
      <c r="AP88" s="25"/>
      <c r="AQ88" s="25"/>
      <c r="AR88" s="25"/>
      <c r="AS88" s="68"/>
      <c r="AT88" s="68"/>
      <c r="AU88" s="68"/>
      <c r="AV88" s="68"/>
      <c r="AW88" s="68"/>
      <c r="AX88" s="68"/>
      <c r="AY88" s="68"/>
    </row>
    <row r="89" spans="1:51" x14ac:dyDescent="0.25">
      <c r="A89" s="42"/>
      <c r="B89" s="42"/>
      <c r="C89" s="42"/>
      <c r="D89" s="42"/>
      <c r="E89" s="42"/>
      <c r="F89" s="42"/>
      <c r="G89" s="42"/>
      <c r="H89" s="42"/>
      <c r="I89" s="42"/>
      <c r="J89" s="42"/>
      <c r="K89" s="42"/>
      <c r="L89" s="42"/>
      <c r="M89" s="42"/>
      <c r="N89" s="42"/>
      <c r="O89" s="42"/>
      <c r="P89" s="42"/>
      <c r="Q89" s="42"/>
      <c r="R89" s="42"/>
      <c r="S89" s="42"/>
      <c r="T89" s="42"/>
      <c r="U89" s="42"/>
      <c r="V89" s="42"/>
      <c r="W89" s="42"/>
      <c r="X89" s="42"/>
      <c r="Y89" s="42"/>
      <c r="Z89" s="42"/>
      <c r="AA89" s="42"/>
      <c r="AB89" s="42"/>
      <c r="AC89" s="42"/>
      <c r="AD89" s="42"/>
      <c r="AE89" s="42"/>
      <c r="AF89" s="42"/>
      <c r="AG89" s="42"/>
      <c r="AH89" s="42"/>
      <c r="AI89" s="42"/>
      <c r="AJ89" s="42"/>
      <c r="AK89" s="42"/>
      <c r="AL89" s="42"/>
    </row>
    <row r="90" spans="1:51" x14ac:dyDescent="0.25">
      <c r="A90" s="42"/>
      <c r="B90" s="142" t="s">
        <v>66</v>
      </c>
      <c r="C90" s="142"/>
      <c r="D90" s="142"/>
      <c r="E90" s="142"/>
      <c r="F90" s="142"/>
      <c r="G90" s="142"/>
      <c r="H90" s="42"/>
      <c r="I90" s="42"/>
      <c r="J90" s="42"/>
      <c r="K90" s="42"/>
      <c r="L90" s="42"/>
      <c r="M90" s="42"/>
      <c r="N90" s="42"/>
      <c r="O90" s="42"/>
      <c r="P90" s="42"/>
      <c r="Q90" s="42"/>
      <c r="R90" s="42"/>
      <c r="S90" s="42"/>
      <c r="T90" s="42"/>
      <c r="U90" s="42"/>
      <c r="V90" s="42"/>
      <c r="W90" s="42"/>
      <c r="X90" s="42"/>
      <c r="Y90" s="42"/>
      <c r="Z90" s="42"/>
      <c r="AA90" s="42"/>
      <c r="AB90" s="42"/>
      <c r="AC90" s="42"/>
      <c r="AD90" s="42"/>
      <c r="AE90" s="42"/>
      <c r="AF90" s="42"/>
      <c r="AG90" s="42"/>
      <c r="AH90" s="42"/>
      <c r="AI90" s="42"/>
      <c r="AJ90" s="42"/>
      <c r="AK90" s="42"/>
      <c r="AL90" s="42"/>
    </row>
    <row r="91" spans="1:51" x14ac:dyDescent="0.25">
      <c r="A91" s="42"/>
      <c r="B91" s="42"/>
      <c r="C91" s="42"/>
      <c r="D91" s="42"/>
      <c r="E91" s="42"/>
      <c r="F91" s="42"/>
      <c r="G91" s="42"/>
      <c r="H91" s="42"/>
      <c r="I91" s="42"/>
      <c r="J91" s="42"/>
      <c r="K91" s="42"/>
      <c r="L91" s="42"/>
      <c r="M91" s="42"/>
      <c r="N91" s="42"/>
      <c r="O91" s="42"/>
      <c r="P91" s="42"/>
      <c r="Q91" s="42"/>
      <c r="R91" s="42"/>
      <c r="S91" s="42"/>
      <c r="T91" s="42"/>
      <c r="U91" s="42"/>
      <c r="V91" s="42"/>
      <c r="W91" s="42"/>
      <c r="X91" s="42"/>
      <c r="Y91" s="42"/>
      <c r="Z91" s="42"/>
      <c r="AA91" s="42"/>
      <c r="AB91" s="42"/>
      <c r="AC91" s="42"/>
      <c r="AD91" s="42"/>
      <c r="AE91" s="42"/>
      <c r="AF91" s="42"/>
      <c r="AG91" s="42"/>
      <c r="AH91" s="42"/>
      <c r="AI91" s="42"/>
      <c r="AJ91" s="42"/>
      <c r="AK91" s="42"/>
      <c r="AL91" s="42"/>
    </row>
    <row r="92" spans="1:51" x14ac:dyDescent="0.25">
      <c r="A92" s="42"/>
      <c r="B92" s="147" t="s">
        <v>90</v>
      </c>
      <c r="C92" s="147"/>
      <c r="D92" s="147"/>
      <c r="E92" s="147"/>
      <c r="F92" s="147"/>
      <c r="G92" s="147"/>
      <c r="H92" s="147"/>
      <c r="I92" s="147"/>
      <c r="J92" s="147"/>
      <c r="K92" s="147"/>
      <c r="L92" s="147"/>
      <c r="M92" s="147"/>
      <c r="N92" s="147"/>
      <c r="O92" s="147"/>
      <c r="P92" s="147"/>
      <c r="Q92" s="147"/>
      <c r="R92" s="147"/>
      <c r="S92" s="147"/>
      <c r="T92" s="147"/>
      <c r="U92" s="147"/>
      <c r="V92" s="147"/>
      <c r="W92" s="147"/>
      <c r="X92" s="147"/>
      <c r="Y92" s="147"/>
      <c r="Z92" s="147"/>
      <c r="AA92" s="147"/>
      <c r="AB92" s="147"/>
      <c r="AC92" s="147"/>
      <c r="AD92" s="147"/>
      <c r="AE92" s="147"/>
      <c r="AF92" s="147"/>
      <c r="AG92" s="147"/>
      <c r="AH92" s="147"/>
      <c r="AI92" s="147"/>
      <c r="AJ92" s="147"/>
      <c r="AK92" s="147"/>
      <c r="AL92" s="42"/>
    </row>
    <row r="93" spans="1:51" x14ac:dyDescent="0.25">
      <c r="A93" s="42"/>
      <c r="B93" s="42"/>
      <c r="C93" s="42"/>
      <c r="D93" s="42"/>
      <c r="E93" s="42"/>
      <c r="F93" s="42"/>
      <c r="G93" s="42"/>
      <c r="H93" s="42"/>
      <c r="I93" s="42"/>
      <c r="J93" s="42"/>
      <c r="K93" s="42"/>
      <c r="L93" s="42"/>
      <c r="M93" s="42"/>
      <c r="N93" s="42"/>
      <c r="O93" s="42"/>
      <c r="P93" s="42"/>
      <c r="Q93" s="42"/>
      <c r="R93" s="42"/>
      <c r="S93" s="42"/>
      <c r="T93" s="42"/>
      <c r="U93" s="42"/>
      <c r="V93" s="42"/>
      <c r="W93" s="42"/>
      <c r="X93" s="42"/>
      <c r="Y93" s="42"/>
      <c r="Z93" s="42"/>
      <c r="AA93" s="42"/>
      <c r="AB93" s="42"/>
      <c r="AC93" s="42"/>
      <c r="AD93" s="42"/>
      <c r="AE93" s="42"/>
      <c r="AF93" s="42"/>
      <c r="AG93" s="42"/>
      <c r="AH93" s="42"/>
      <c r="AI93" s="42"/>
      <c r="AJ93" s="42"/>
      <c r="AK93" s="42"/>
      <c r="AL93" s="42"/>
    </row>
    <row r="94" spans="1:51" x14ac:dyDescent="0.25">
      <c r="A94" s="42"/>
      <c r="B94" s="148" t="str">
        <f>SUBSTITUTE(SUBSTITUTE(SUBSTITUTE(SUBSTITUTE(B92,",",";"),".",","),"AbrasionVolumePerUnitEnergy=(",""),")","")</f>
        <v>1,7169810863848E-9;1,4484484994146E-9;1,2206026680461E-9;1,0578556456399E-9;9,1138332547442E-10;7,950192044539E-10;6,6563532164104E-10;5,5578108151696E-10;4,5731913296125E-10;3,5967091951756E-10;2,8480728921075E-10;2,3435571226485E-10;1,8878654599111E-10;1,643744926302E-10;1,5460967128584E-10;1,5054099572569E-10;1,5298220106176E-10;1,5867834684599E-10;1,6925690330236E-10;1,8471787043098E-10;2,0668871845581E-10;2,4005185804905E-10;2,7422873275434E-10;3,1003307768369E-10;3,4909236306118E-10;4,1256370179956E-10;4,9475094811467E-10;6,1518374469521E-10;7,950192044539E-10;1,0415809433993E-9;1,196190614685E-9;1,3508002859708E-9</v>
      </c>
      <c r="C94" s="148"/>
      <c r="D94" s="148"/>
      <c r="E94" s="148"/>
      <c r="F94" s="148"/>
      <c r="G94" s="148"/>
      <c r="H94" s="148"/>
      <c r="I94" s="148"/>
      <c r="J94" s="148"/>
      <c r="K94" s="148"/>
      <c r="L94" s="148"/>
      <c r="M94" s="148"/>
      <c r="N94" s="148"/>
      <c r="O94" s="148"/>
      <c r="P94" s="148"/>
      <c r="Q94" s="148"/>
      <c r="R94" s="148"/>
      <c r="S94" s="148"/>
      <c r="T94" s="148"/>
      <c r="U94" s="148"/>
      <c r="V94" s="148"/>
      <c r="W94" s="148"/>
      <c r="X94" s="148"/>
      <c r="Y94" s="148"/>
      <c r="Z94" s="148"/>
      <c r="AA94" s="148"/>
      <c r="AB94" s="148"/>
      <c r="AC94" s="148"/>
      <c r="AD94" s="148"/>
      <c r="AE94" s="148"/>
      <c r="AF94" s="148"/>
      <c r="AG94" s="148"/>
      <c r="AH94" s="148"/>
      <c r="AI94" s="148"/>
      <c r="AJ94" s="148"/>
      <c r="AK94" s="148"/>
      <c r="AL94" s="42"/>
    </row>
    <row r="95" spans="1:51" x14ac:dyDescent="0.25">
      <c r="A95" s="42"/>
      <c r="B95" s="43">
        <v>1</v>
      </c>
      <c r="C95" s="43">
        <f>FIND(";",$B$94,B95+1)</f>
        <v>19</v>
      </c>
      <c r="D95" s="43">
        <f t="shared" ref="D95:AG95" si="44">FIND(";",$B$94,C95+1)</f>
        <v>38</v>
      </c>
      <c r="E95" s="43">
        <f t="shared" si="44"/>
        <v>57</v>
      </c>
      <c r="F95" s="43">
        <f t="shared" si="44"/>
        <v>76</v>
      </c>
      <c r="G95" s="43">
        <f t="shared" si="44"/>
        <v>96</v>
      </c>
      <c r="H95" s="43">
        <f t="shared" si="44"/>
        <v>115</v>
      </c>
      <c r="I95" s="43">
        <f t="shared" si="44"/>
        <v>135</v>
      </c>
      <c r="J95" s="43">
        <f t="shared" si="44"/>
        <v>155</v>
      </c>
      <c r="K95" s="43">
        <f t="shared" si="44"/>
        <v>175</v>
      </c>
      <c r="L95" s="43">
        <f t="shared" si="44"/>
        <v>195</v>
      </c>
      <c r="M95" s="43">
        <f t="shared" si="44"/>
        <v>215</v>
      </c>
      <c r="N95" s="43">
        <f t="shared" si="44"/>
        <v>235</v>
      </c>
      <c r="O95" s="43">
        <f t="shared" si="44"/>
        <v>255</v>
      </c>
      <c r="P95" s="43">
        <f t="shared" si="44"/>
        <v>274</v>
      </c>
      <c r="Q95" s="43">
        <f t="shared" si="44"/>
        <v>294</v>
      </c>
      <c r="R95" s="43">
        <f t="shared" si="44"/>
        <v>314</v>
      </c>
      <c r="S95" s="43">
        <f t="shared" si="44"/>
        <v>334</v>
      </c>
      <c r="T95" s="43">
        <f t="shared" si="44"/>
        <v>354</v>
      </c>
      <c r="U95" s="43">
        <f t="shared" si="44"/>
        <v>374</v>
      </c>
      <c r="V95" s="43">
        <f t="shared" si="44"/>
        <v>394</v>
      </c>
      <c r="W95" s="43">
        <f t="shared" si="44"/>
        <v>414</v>
      </c>
      <c r="X95" s="43">
        <f t="shared" si="44"/>
        <v>434</v>
      </c>
      <c r="Y95" s="43">
        <f t="shared" si="44"/>
        <v>454</v>
      </c>
      <c r="Z95" s="43">
        <f t="shared" si="44"/>
        <v>474</v>
      </c>
      <c r="AA95" s="43">
        <f t="shared" si="44"/>
        <v>494</v>
      </c>
      <c r="AB95" s="43">
        <f t="shared" si="44"/>
        <v>514</v>
      </c>
      <c r="AC95" s="43">
        <f t="shared" si="44"/>
        <v>534</v>
      </c>
      <c r="AD95" s="43">
        <f t="shared" si="44"/>
        <v>554</v>
      </c>
      <c r="AE95" s="43">
        <f t="shared" si="44"/>
        <v>573</v>
      </c>
      <c r="AF95" s="43">
        <f t="shared" si="44"/>
        <v>592</v>
      </c>
      <c r="AG95" s="43">
        <f t="shared" si="44"/>
        <v>610</v>
      </c>
      <c r="AH95" s="42"/>
      <c r="AI95" s="42"/>
      <c r="AJ95" s="42"/>
      <c r="AK95" s="42"/>
      <c r="AL95" s="42"/>
    </row>
    <row r="96" spans="1:51" s="46" customFormat="1" x14ac:dyDescent="0.25">
      <c r="A96" s="44"/>
      <c r="B96" s="45">
        <f>_xlfn.NUMBERVALUE(MID($B$94,B95,C95-1))</f>
        <v>1.7169810863848E-9</v>
      </c>
      <c r="C96" s="45">
        <f t="shared" ref="C96:AF96" si="45">_xlfn.NUMBERVALUE(MID($B$94,C95+1,D95-C95-1))</f>
        <v>1.4484484994146E-9</v>
      </c>
      <c r="D96" s="45">
        <f t="shared" si="45"/>
        <v>1.2206026680460999E-9</v>
      </c>
      <c r="E96" s="45">
        <f t="shared" si="45"/>
        <v>1.0578556456398999E-9</v>
      </c>
      <c r="F96" s="45">
        <f t="shared" si="45"/>
        <v>9.1138332547441996E-10</v>
      </c>
      <c r="G96" s="45">
        <f t="shared" si="45"/>
        <v>7.950192044539E-10</v>
      </c>
      <c r="H96" s="45">
        <f t="shared" si="45"/>
        <v>6.6563532164104003E-10</v>
      </c>
      <c r="I96" s="45">
        <f t="shared" si="45"/>
        <v>5.5578108151695998E-10</v>
      </c>
      <c r="J96" s="45">
        <f t="shared" si="45"/>
        <v>4.5731913296125001E-10</v>
      </c>
      <c r="K96" s="45">
        <f t="shared" si="45"/>
        <v>3.5967091951756001E-10</v>
      </c>
      <c r="L96" s="45">
        <f t="shared" si="45"/>
        <v>2.8480728921075001E-10</v>
      </c>
      <c r="M96" s="45">
        <f t="shared" si="45"/>
        <v>2.3435571226485001E-10</v>
      </c>
      <c r="N96" s="45">
        <f t="shared" si="45"/>
        <v>1.8878654599110999E-10</v>
      </c>
      <c r="O96" s="45">
        <f t="shared" si="45"/>
        <v>1.6437449263019999E-10</v>
      </c>
      <c r="P96" s="45">
        <f t="shared" si="45"/>
        <v>1.5460967128584001E-10</v>
      </c>
      <c r="Q96" s="45">
        <f t="shared" si="45"/>
        <v>1.5054099572568999E-10</v>
      </c>
      <c r="R96" s="45">
        <f t="shared" si="45"/>
        <v>1.5298220106175999E-10</v>
      </c>
      <c r="S96" s="45">
        <f t="shared" si="45"/>
        <v>1.5867834684599E-10</v>
      </c>
      <c r="T96" s="45">
        <f t="shared" si="45"/>
        <v>1.6925690330236E-10</v>
      </c>
      <c r="U96" s="45">
        <f t="shared" si="45"/>
        <v>1.8471787043098E-10</v>
      </c>
      <c r="V96" s="45">
        <f t="shared" si="45"/>
        <v>2.0668871845581E-10</v>
      </c>
      <c r="W96" s="45">
        <f t="shared" si="45"/>
        <v>2.4005185804904999E-10</v>
      </c>
      <c r="X96" s="45">
        <f t="shared" si="45"/>
        <v>2.7422873275433998E-10</v>
      </c>
      <c r="Y96" s="45">
        <f t="shared" si="45"/>
        <v>3.1003307768369001E-10</v>
      </c>
      <c r="Z96" s="45">
        <f t="shared" si="45"/>
        <v>3.4909236306118002E-10</v>
      </c>
      <c r="AA96" s="45">
        <f t="shared" si="45"/>
        <v>4.1256370179956002E-10</v>
      </c>
      <c r="AB96" s="45">
        <f t="shared" si="45"/>
        <v>4.9475094811466996E-10</v>
      </c>
      <c r="AC96" s="45">
        <f t="shared" si="45"/>
        <v>6.1518374469520997E-10</v>
      </c>
      <c r="AD96" s="45">
        <f t="shared" si="45"/>
        <v>7.950192044539E-10</v>
      </c>
      <c r="AE96" s="45">
        <f t="shared" si="45"/>
        <v>1.0415809433993001E-9</v>
      </c>
      <c r="AF96" s="45">
        <f t="shared" si="45"/>
        <v>1.196190614685E-9</v>
      </c>
      <c r="AG96" s="45">
        <f>_xlfn.NUMBERVALUE(MID($B$94,AG95+1,50))</f>
        <v>1.3508002859707999E-9</v>
      </c>
      <c r="AH96" s="42"/>
      <c r="AI96" s="42"/>
      <c r="AJ96" s="42"/>
      <c r="AK96" s="42"/>
      <c r="AL96" s="44"/>
    </row>
    <row r="97" spans="1:38" x14ac:dyDescent="0.25">
      <c r="A97" s="42"/>
      <c r="B97" s="42"/>
      <c r="C97" s="42"/>
      <c r="D97" s="42"/>
      <c r="E97" s="42"/>
      <c r="F97" s="42"/>
      <c r="G97" s="42"/>
      <c r="H97" s="42"/>
      <c r="I97" s="42"/>
      <c r="J97" s="42"/>
      <c r="K97" s="42"/>
      <c r="L97" s="42"/>
      <c r="M97" s="42"/>
      <c r="N97" s="42"/>
      <c r="O97" s="42"/>
      <c r="P97" s="42"/>
      <c r="Q97" s="42"/>
      <c r="R97" s="42"/>
      <c r="S97" s="42"/>
      <c r="T97" s="42"/>
      <c r="U97" s="42"/>
      <c r="V97" s="42"/>
      <c r="W97" s="42"/>
      <c r="X97" s="42"/>
      <c r="Y97" s="42"/>
      <c r="Z97" s="42"/>
      <c r="AA97" s="42"/>
      <c r="AB97" s="42"/>
      <c r="AC97" s="42"/>
      <c r="AD97" s="42"/>
      <c r="AE97" s="42"/>
      <c r="AF97" s="42"/>
      <c r="AG97" s="42"/>
      <c r="AH97" s="42"/>
      <c r="AI97" s="42"/>
      <c r="AJ97" s="42"/>
      <c r="AK97" s="42"/>
      <c r="AL97" s="42"/>
    </row>
    <row r="98" spans="1:38" x14ac:dyDescent="0.25">
      <c r="A98" s="42"/>
      <c r="B98" s="142" t="s">
        <v>67</v>
      </c>
      <c r="C98" s="142"/>
      <c r="D98" s="142"/>
      <c r="E98" s="142"/>
      <c r="F98" s="142"/>
      <c r="G98" s="142"/>
      <c r="H98" s="42"/>
      <c r="I98" s="42"/>
      <c r="J98" s="42"/>
      <c r="K98" s="42"/>
      <c r="L98" s="42"/>
      <c r="M98" s="42"/>
      <c r="N98" s="42"/>
      <c r="O98" s="42"/>
      <c r="P98" s="42"/>
      <c r="Q98" s="42"/>
      <c r="R98" s="42"/>
      <c r="S98" s="42"/>
      <c r="T98" s="42"/>
      <c r="U98" s="42"/>
      <c r="V98" s="42"/>
      <c r="W98" s="42"/>
      <c r="X98" s="42"/>
      <c r="Y98" s="42"/>
      <c r="Z98" s="42"/>
      <c r="AA98" s="42"/>
      <c r="AB98" s="42"/>
      <c r="AC98" s="42"/>
      <c r="AD98" s="42"/>
      <c r="AE98" s="42"/>
      <c r="AF98" s="42"/>
      <c r="AG98" s="42"/>
      <c r="AH98" s="42"/>
      <c r="AI98" s="42"/>
      <c r="AJ98" s="42"/>
      <c r="AK98" s="42"/>
      <c r="AL98" s="42"/>
    </row>
    <row r="99" spans="1:38" ht="15.75" thickBot="1" x14ac:dyDescent="0.3">
      <c r="A99" s="42"/>
      <c r="B99" s="42"/>
      <c r="C99" s="42"/>
      <c r="D99" s="42"/>
      <c r="E99" s="42"/>
      <c r="F99" s="42"/>
      <c r="G99" s="42"/>
      <c r="H99" s="42"/>
      <c r="I99" s="42"/>
      <c r="J99" s="42"/>
      <c r="K99" s="42"/>
      <c r="L99" s="42"/>
      <c r="M99" s="42"/>
      <c r="N99" s="42"/>
      <c r="O99" s="42"/>
      <c r="P99" s="42"/>
      <c r="Q99" s="42"/>
      <c r="R99" s="42"/>
      <c r="S99" s="42"/>
      <c r="T99" s="42"/>
      <c r="U99" s="42"/>
      <c r="V99" s="42"/>
      <c r="W99" s="42"/>
      <c r="X99" s="42"/>
      <c r="Y99" s="42"/>
      <c r="Z99" s="42"/>
      <c r="AA99" s="42"/>
      <c r="AB99" s="42"/>
      <c r="AC99" s="42"/>
      <c r="AD99" s="42"/>
      <c r="AE99" s="42"/>
      <c r="AF99" s="42"/>
      <c r="AG99" s="42"/>
      <c r="AH99" s="42"/>
      <c r="AI99" s="42"/>
      <c r="AJ99" s="42"/>
      <c r="AK99" s="42"/>
      <c r="AL99" s="42"/>
    </row>
    <row r="100" spans="1:38" ht="15.75" thickBot="1" x14ac:dyDescent="0.3">
      <c r="A100" s="42"/>
      <c r="B100" s="47" t="s">
        <v>62</v>
      </c>
      <c r="C100" s="48">
        <v>1</v>
      </c>
      <c r="D100" s="20">
        <v>2</v>
      </c>
      <c r="E100" s="48">
        <v>3</v>
      </c>
      <c r="F100" s="20">
        <v>4</v>
      </c>
      <c r="G100" s="48">
        <v>5</v>
      </c>
      <c r="H100" s="20">
        <v>6</v>
      </c>
      <c r="I100" s="48">
        <v>7</v>
      </c>
      <c r="J100" s="20">
        <v>8</v>
      </c>
      <c r="K100" s="48">
        <v>9</v>
      </c>
      <c r="L100" s="20">
        <v>10</v>
      </c>
      <c r="M100" s="48">
        <v>11</v>
      </c>
      <c r="N100" s="20">
        <v>12</v>
      </c>
      <c r="O100" s="48">
        <v>13</v>
      </c>
      <c r="P100" s="20">
        <v>14</v>
      </c>
      <c r="Q100" s="48">
        <v>15</v>
      </c>
      <c r="R100" s="20">
        <v>16</v>
      </c>
      <c r="S100" s="48">
        <v>17</v>
      </c>
      <c r="T100" s="20">
        <v>18</v>
      </c>
      <c r="U100" s="48">
        <v>19</v>
      </c>
      <c r="V100" s="20">
        <v>20</v>
      </c>
      <c r="W100" s="48">
        <v>21</v>
      </c>
      <c r="X100" s="20">
        <v>22</v>
      </c>
      <c r="Y100" s="48">
        <v>23</v>
      </c>
      <c r="Z100" s="20">
        <v>24</v>
      </c>
      <c r="AA100" s="48">
        <v>25</v>
      </c>
      <c r="AB100" s="20">
        <v>26</v>
      </c>
      <c r="AC100" s="48">
        <v>27</v>
      </c>
      <c r="AD100" s="20">
        <v>28</v>
      </c>
      <c r="AE100" s="48">
        <v>29</v>
      </c>
      <c r="AF100" s="20">
        <v>30</v>
      </c>
      <c r="AG100" s="48">
        <v>31</v>
      </c>
      <c r="AH100" s="20">
        <v>32</v>
      </c>
      <c r="AI100" s="42"/>
      <c r="AJ100" s="42"/>
      <c r="AK100" s="42"/>
      <c r="AL100" s="42"/>
    </row>
    <row r="101" spans="1:38" x14ac:dyDescent="0.25">
      <c r="A101" s="42"/>
      <c r="B101" s="20" t="s">
        <v>65</v>
      </c>
      <c r="C101" s="49">
        <f>B96</f>
        <v>1.7169810863848E-9</v>
      </c>
      <c r="D101" s="49">
        <f t="shared" ref="D101:AH101" si="46">C96</f>
        <v>1.4484484994146E-9</v>
      </c>
      <c r="E101" s="49">
        <f t="shared" si="46"/>
        <v>1.2206026680460999E-9</v>
      </c>
      <c r="F101" s="49">
        <f t="shared" si="46"/>
        <v>1.0578556456398999E-9</v>
      </c>
      <c r="G101" s="49">
        <f t="shared" si="46"/>
        <v>9.1138332547441996E-10</v>
      </c>
      <c r="H101" s="49">
        <f t="shared" si="46"/>
        <v>7.950192044539E-10</v>
      </c>
      <c r="I101" s="49">
        <f t="shared" si="46"/>
        <v>6.6563532164104003E-10</v>
      </c>
      <c r="J101" s="49">
        <f t="shared" si="46"/>
        <v>5.5578108151695998E-10</v>
      </c>
      <c r="K101" s="49">
        <f t="shared" si="46"/>
        <v>4.5731913296125001E-10</v>
      </c>
      <c r="L101" s="49">
        <f t="shared" si="46"/>
        <v>3.5967091951756001E-10</v>
      </c>
      <c r="M101" s="49">
        <f t="shared" si="46"/>
        <v>2.8480728921075001E-10</v>
      </c>
      <c r="N101" s="49">
        <f t="shared" si="46"/>
        <v>2.3435571226485001E-10</v>
      </c>
      <c r="O101" s="49">
        <f t="shared" si="46"/>
        <v>1.8878654599110999E-10</v>
      </c>
      <c r="P101" s="49">
        <f t="shared" si="46"/>
        <v>1.6437449263019999E-10</v>
      </c>
      <c r="Q101" s="49">
        <f t="shared" si="46"/>
        <v>1.5460967128584001E-10</v>
      </c>
      <c r="R101" s="49">
        <f t="shared" si="46"/>
        <v>1.5054099572568999E-10</v>
      </c>
      <c r="S101" s="49">
        <f t="shared" si="46"/>
        <v>1.5298220106175999E-10</v>
      </c>
      <c r="T101" s="49">
        <f t="shared" si="46"/>
        <v>1.5867834684599E-10</v>
      </c>
      <c r="U101" s="49">
        <f t="shared" si="46"/>
        <v>1.6925690330236E-10</v>
      </c>
      <c r="V101" s="49">
        <f t="shared" si="46"/>
        <v>1.8471787043098E-10</v>
      </c>
      <c r="W101" s="49">
        <f t="shared" si="46"/>
        <v>2.0668871845581E-10</v>
      </c>
      <c r="X101" s="49">
        <f t="shared" si="46"/>
        <v>2.4005185804904999E-10</v>
      </c>
      <c r="Y101" s="49">
        <f t="shared" si="46"/>
        <v>2.7422873275433998E-10</v>
      </c>
      <c r="Z101" s="49">
        <f t="shared" si="46"/>
        <v>3.1003307768369001E-10</v>
      </c>
      <c r="AA101" s="49">
        <f t="shared" si="46"/>
        <v>3.4909236306118002E-10</v>
      </c>
      <c r="AB101" s="49">
        <f t="shared" si="46"/>
        <v>4.1256370179956002E-10</v>
      </c>
      <c r="AC101" s="49">
        <f t="shared" si="46"/>
        <v>4.9475094811466996E-10</v>
      </c>
      <c r="AD101" s="49">
        <f t="shared" si="46"/>
        <v>6.1518374469520997E-10</v>
      </c>
      <c r="AE101" s="49">
        <f t="shared" si="46"/>
        <v>7.950192044539E-10</v>
      </c>
      <c r="AF101" s="49">
        <f t="shared" si="46"/>
        <v>1.0415809433993001E-9</v>
      </c>
      <c r="AG101" s="49">
        <f t="shared" si="46"/>
        <v>1.196190614685E-9</v>
      </c>
      <c r="AH101" s="49">
        <f t="shared" si="46"/>
        <v>1.3508002859707999E-9</v>
      </c>
      <c r="AI101" s="42"/>
      <c r="AJ101" s="42"/>
      <c r="AK101" s="42"/>
      <c r="AL101" s="42"/>
    </row>
    <row r="102" spans="1:38" x14ac:dyDescent="0.25">
      <c r="A102" s="42"/>
      <c r="B102" s="42"/>
      <c r="C102" s="42"/>
      <c r="D102" s="42"/>
      <c r="E102" s="42"/>
      <c r="F102" s="42"/>
      <c r="G102" s="42"/>
      <c r="H102" s="42"/>
      <c r="I102" s="42"/>
      <c r="J102" s="42"/>
      <c r="K102" s="42"/>
      <c r="L102" s="42"/>
      <c r="M102" s="42"/>
      <c r="N102" s="42"/>
      <c r="O102" s="42"/>
      <c r="P102" s="42"/>
      <c r="Q102" s="42"/>
      <c r="R102" s="42"/>
      <c r="S102" s="42"/>
      <c r="T102" s="42"/>
      <c r="U102" s="42"/>
      <c r="V102" s="42"/>
      <c r="W102" s="42"/>
      <c r="X102" s="42"/>
      <c r="Y102" s="42"/>
      <c r="Z102" s="42"/>
      <c r="AA102" s="42"/>
      <c r="AB102" s="42"/>
      <c r="AC102" s="42"/>
      <c r="AD102" s="42"/>
      <c r="AE102" s="42"/>
      <c r="AF102" s="42"/>
      <c r="AG102" s="42"/>
      <c r="AH102" s="42"/>
      <c r="AI102" s="42"/>
      <c r="AJ102" s="42"/>
      <c r="AK102" s="42"/>
      <c r="AL102" s="42"/>
    </row>
    <row r="103" spans="1:38" x14ac:dyDescent="0.25">
      <c r="A103" s="42"/>
      <c r="B103" s="42"/>
      <c r="C103" s="42"/>
      <c r="D103" s="42"/>
      <c r="E103" s="42"/>
      <c r="F103" s="42"/>
      <c r="G103" s="42"/>
      <c r="H103" s="42"/>
      <c r="I103" s="42"/>
      <c r="J103" s="42"/>
      <c r="K103" s="42"/>
      <c r="L103" s="42"/>
      <c r="M103" s="42"/>
      <c r="N103" s="42"/>
      <c r="O103" s="42"/>
      <c r="P103" s="42"/>
      <c r="Q103" s="42"/>
      <c r="R103" s="42"/>
      <c r="S103" s="42"/>
      <c r="T103" s="42"/>
      <c r="U103" s="42"/>
      <c r="V103" s="42"/>
      <c r="W103" s="42"/>
      <c r="X103" s="42"/>
      <c r="Y103" s="42"/>
      <c r="Z103" s="42"/>
      <c r="AA103" s="42"/>
      <c r="AB103" s="42"/>
      <c r="AC103" s="42"/>
      <c r="AD103" s="42"/>
      <c r="AE103" s="42"/>
      <c r="AF103" s="42"/>
      <c r="AG103" s="42"/>
      <c r="AH103" s="42"/>
      <c r="AI103" s="42"/>
      <c r="AJ103" s="42"/>
      <c r="AK103" s="42"/>
      <c r="AL103" s="42"/>
    </row>
    <row r="104" spans="1:38" x14ac:dyDescent="0.25">
      <c r="A104" s="42"/>
      <c r="B104" s="42"/>
      <c r="C104" s="42"/>
      <c r="D104" s="42"/>
      <c r="E104" s="42"/>
      <c r="F104" s="42"/>
      <c r="G104" s="42"/>
      <c r="H104" s="42"/>
      <c r="I104" s="42"/>
      <c r="J104" s="42"/>
      <c r="K104" s="42"/>
      <c r="L104" s="42"/>
      <c r="M104" s="42"/>
      <c r="N104" s="42"/>
      <c r="O104" s="42"/>
      <c r="P104" s="42"/>
      <c r="Q104" s="42"/>
      <c r="R104" s="42"/>
      <c r="S104" s="42"/>
      <c r="T104" s="42"/>
      <c r="U104" s="42"/>
      <c r="V104" s="42"/>
      <c r="W104" s="42"/>
      <c r="X104" s="42"/>
      <c r="Y104" s="42"/>
      <c r="Z104" s="42"/>
      <c r="AA104" s="42"/>
      <c r="AB104" s="42"/>
      <c r="AC104" s="42"/>
      <c r="AD104" s="42"/>
      <c r="AE104" s="42"/>
      <c r="AF104" s="42"/>
      <c r="AG104" s="42"/>
      <c r="AH104" s="42"/>
      <c r="AI104" s="42"/>
      <c r="AJ104" s="42"/>
      <c r="AK104" s="42"/>
      <c r="AL104" s="42"/>
    </row>
    <row r="105" spans="1:38" x14ac:dyDescent="0.25">
      <c r="A105" s="42"/>
      <c r="B105" s="139" t="s">
        <v>69</v>
      </c>
      <c r="C105" s="139"/>
      <c r="D105" s="42"/>
      <c r="E105" s="42"/>
      <c r="F105" s="42"/>
      <c r="G105" s="142" t="s">
        <v>72</v>
      </c>
      <c r="H105" s="142"/>
      <c r="I105" s="142"/>
      <c r="J105" s="142"/>
      <c r="K105" s="142"/>
      <c r="L105" s="142"/>
      <c r="M105" s="142"/>
      <c r="N105" s="142"/>
      <c r="O105" s="42"/>
      <c r="P105" s="42"/>
      <c r="Q105" s="42"/>
      <c r="R105" s="42"/>
      <c r="S105" s="42"/>
      <c r="T105" s="42"/>
      <c r="U105" s="42"/>
      <c r="V105" s="42"/>
      <c r="W105" s="42"/>
      <c r="X105" s="42"/>
      <c r="Y105" s="42"/>
      <c r="Z105" s="42"/>
      <c r="AA105" s="42"/>
      <c r="AB105" s="42"/>
      <c r="AC105" s="42"/>
      <c r="AD105" s="42"/>
      <c r="AE105" s="42"/>
      <c r="AF105" s="42"/>
      <c r="AG105" s="42"/>
      <c r="AH105" s="42"/>
      <c r="AI105" s="42"/>
      <c r="AJ105" s="42"/>
      <c r="AK105" s="42"/>
      <c r="AL105" s="42"/>
    </row>
    <row r="106" spans="1:38" ht="15.75" thickBot="1" x14ac:dyDescent="0.3">
      <c r="A106" s="42"/>
      <c r="B106" s="42"/>
      <c r="C106" s="42"/>
      <c r="D106" s="42"/>
      <c r="E106" s="42"/>
      <c r="F106" s="42"/>
      <c r="G106" s="42"/>
      <c r="H106" s="42"/>
      <c r="I106" s="42"/>
      <c r="J106" s="42"/>
      <c r="K106" s="42"/>
      <c r="L106" s="42"/>
      <c r="M106" s="42"/>
      <c r="N106" s="42"/>
      <c r="O106" s="42"/>
      <c r="P106" s="42"/>
      <c r="Q106" s="42"/>
      <c r="R106" s="42"/>
      <c r="S106" s="42"/>
      <c r="T106" s="42"/>
      <c r="U106" s="42"/>
      <c r="V106" s="42"/>
      <c r="W106" s="42"/>
      <c r="X106" s="42"/>
      <c r="Y106" s="42"/>
      <c r="Z106" s="42"/>
      <c r="AA106" s="42"/>
      <c r="AB106" s="42"/>
      <c r="AC106" s="42"/>
      <c r="AD106" s="42"/>
      <c r="AE106" s="42"/>
      <c r="AF106" s="42"/>
      <c r="AG106" s="42"/>
      <c r="AH106" s="42"/>
      <c r="AI106" s="42"/>
      <c r="AJ106" s="42"/>
      <c r="AK106" s="42"/>
      <c r="AL106" s="42"/>
    </row>
    <row r="107" spans="1:38" ht="15.75" thickBot="1" x14ac:dyDescent="0.3">
      <c r="A107" s="42"/>
      <c r="B107" s="47" t="s">
        <v>62</v>
      </c>
      <c r="C107" s="48">
        <v>1</v>
      </c>
      <c r="D107" s="20">
        <v>2</v>
      </c>
      <c r="E107" s="48">
        <v>3</v>
      </c>
      <c r="F107" s="20">
        <v>4</v>
      </c>
      <c r="G107" s="48">
        <v>5</v>
      </c>
      <c r="H107" s="20">
        <v>6</v>
      </c>
      <c r="I107" s="48">
        <v>7</v>
      </c>
      <c r="J107" s="20">
        <v>8</v>
      </c>
      <c r="K107" s="48">
        <v>9</v>
      </c>
      <c r="L107" s="20">
        <v>10</v>
      </c>
      <c r="M107" s="48">
        <v>11</v>
      </c>
      <c r="N107" s="20">
        <v>12</v>
      </c>
      <c r="O107" s="48">
        <v>13</v>
      </c>
      <c r="P107" s="20">
        <v>14</v>
      </c>
      <c r="Q107" s="48">
        <v>15</v>
      </c>
      <c r="R107" s="20">
        <v>16</v>
      </c>
      <c r="S107" s="48">
        <v>17</v>
      </c>
      <c r="T107" s="20">
        <v>18</v>
      </c>
      <c r="U107" s="48">
        <v>19</v>
      </c>
      <c r="V107" s="20">
        <v>20</v>
      </c>
      <c r="W107" s="48">
        <v>21</v>
      </c>
      <c r="X107" s="20">
        <v>22</v>
      </c>
      <c r="Y107" s="48">
        <v>23</v>
      </c>
      <c r="Z107" s="20">
        <v>24</v>
      </c>
      <c r="AA107" s="48">
        <v>25</v>
      </c>
      <c r="AB107" s="20">
        <v>26</v>
      </c>
      <c r="AC107" s="48">
        <v>27</v>
      </c>
      <c r="AD107" s="20">
        <v>28</v>
      </c>
      <c r="AE107" s="48">
        <v>29</v>
      </c>
      <c r="AF107" s="20">
        <v>30</v>
      </c>
      <c r="AG107" s="48">
        <v>31</v>
      </c>
      <c r="AH107" s="20">
        <v>32</v>
      </c>
      <c r="AI107" s="42"/>
      <c r="AJ107" s="42"/>
      <c r="AK107" s="42"/>
      <c r="AL107" s="42"/>
    </row>
    <row r="108" spans="1:38" x14ac:dyDescent="0.25">
      <c r="A108" s="42"/>
      <c r="B108" s="20" t="s">
        <v>70</v>
      </c>
      <c r="C108" s="64">
        <v>3.6040520999005001E-9</v>
      </c>
      <c r="D108" s="64">
        <v>3.0403851838024001E-9</v>
      </c>
      <c r="E108" s="64">
        <v>2.5621223459011002E-9</v>
      </c>
      <c r="F108" s="64">
        <v>2.2205060331141999E-9</v>
      </c>
      <c r="G108" s="64">
        <v>1.9130513516060999E-9</v>
      </c>
      <c r="H108" s="64">
        <v>1.6687956879614E-9</v>
      </c>
      <c r="I108" s="64">
        <v>1.3972107192980999E-9</v>
      </c>
      <c r="J108" s="64">
        <v>1.1666197081689999E-9</v>
      </c>
      <c r="K108" s="64">
        <v>9.5994183893099006E-10</v>
      </c>
      <c r="L108" s="64">
        <v>7.5497205125885005E-10</v>
      </c>
      <c r="M108" s="64">
        <v>5.9782854737694001E-10</v>
      </c>
      <c r="N108" s="64">
        <v>4.9192749041301E-10</v>
      </c>
      <c r="O108" s="64">
        <v>3.9627492283271999E-10</v>
      </c>
      <c r="P108" s="64">
        <v>3.4503247591465999E-10</v>
      </c>
      <c r="Q108" s="64">
        <v>3.2453549714744001E-10</v>
      </c>
      <c r="R108" s="64">
        <v>3.1599508932779001E-10</v>
      </c>
      <c r="S108" s="64">
        <v>3.2111933401962002E-10</v>
      </c>
      <c r="T108" s="64">
        <v>3.3307590496711999E-10</v>
      </c>
      <c r="U108" s="64">
        <v>3.5528096529827E-10</v>
      </c>
      <c r="V108" s="64">
        <v>3.8773451501299001E-10</v>
      </c>
      <c r="W108" s="64">
        <v>4.3385271723924999E-10</v>
      </c>
      <c r="X108" s="64">
        <v>5.0388406136252995E-10</v>
      </c>
      <c r="Y108" s="64">
        <v>5.7562348704379004E-10</v>
      </c>
      <c r="Z108" s="64">
        <v>6.507790758568E-10</v>
      </c>
      <c r="AA108" s="64">
        <v>7.3276699092569997E-10</v>
      </c>
      <c r="AB108" s="64">
        <v>8.6599735291247997E-10</v>
      </c>
      <c r="AC108" s="64">
        <v>1.0385135908719001E-9</v>
      </c>
      <c r="AD108" s="64">
        <v>1.2913096623341001E-9</v>
      </c>
      <c r="AE108" s="64">
        <v>1.6687956879614E-9</v>
      </c>
      <c r="AF108" s="64">
        <v>2.1863444018357002E-9</v>
      </c>
      <c r="AG108" s="64">
        <v>2.5108798989829999E-9</v>
      </c>
      <c r="AH108" s="64">
        <v>2.8354153961305999E-9</v>
      </c>
      <c r="AI108" s="42"/>
      <c r="AJ108" s="42"/>
      <c r="AK108" s="42"/>
      <c r="AL108" s="42"/>
    </row>
    <row r="109" spans="1:38" x14ac:dyDescent="0.25">
      <c r="A109" s="42"/>
      <c r="B109" s="42"/>
      <c r="C109" s="42"/>
      <c r="D109" s="42"/>
      <c r="E109" s="42"/>
      <c r="F109" s="42"/>
      <c r="G109" s="42"/>
      <c r="H109" s="42"/>
      <c r="I109" s="42"/>
      <c r="J109" s="42"/>
      <c r="K109" s="42"/>
      <c r="L109" s="42"/>
      <c r="M109" s="42"/>
      <c r="N109" s="42"/>
      <c r="O109" s="42"/>
      <c r="P109" s="42"/>
      <c r="Q109" s="42"/>
      <c r="R109" s="42"/>
      <c r="S109" s="42"/>
      <c r="T109" s="42"/>
      <c r="U109" s="42"/>
      <c r="V109" s="42"/>
      <c r="W109" s="42"/>
      <c r="X109" s="42"/>
      <c r="Y109" s="42"/>
      <c r="Z109" s="42"/>
      <c r="AA109" s="42"/>
      <c r="AB109" s="42"/>
      <c r="AC109" s="42"/>
      <c r="AD109" s="42"/>
      <c r="AE109" s="42"/>
      <c r="AF109" s="42"/>
      <c r="AG109" s="42"/>
      <c r="AH109" s="42"/>
      <c r="AI109" s="42"/>
      <c r="AJ109" s="42"/>
      <c r="AK109" s="42"/>
      <c r="AL109" s="42"/>
    </row>
    <row r="110" spans="1:38" x14ac:dyDescent="0.25">
      <c r="A110" s="42"/>
      <c r="B110" s="142" t="s">
        <v>71</v>
      </c>
      <c r="C110" s="142"/>
      <c r="D110" s="142"/>
      <c r="E110" s="54">
        <v>0.625</v>
      </c>
      <c r="F110" s="42"/>
      <c r="G110" s="50">
        <f>E110-1</f>
        <v>-0.375</v>
      </c>
      <c r="H110" s="42"/>
      <c r="I110" s="42"/>
      <c r="J110" s="42"/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  <c r="X110" s="42"/>
      <c r="Y110" s="42"/>
      <c r="Z110" s="42"/>
      <c r="AA110" s="42"/>
      <c r="AB110" s="42"/>
      <c r="AC110" s="42"/>
      <c r="AD110" s="42"/>
      <c r="AE110" s="42"/>
      <c r="AF110" s="42"/>
      <c r="AG110" s="42"/>
      <c r="AH110" s="42"/>
      <c r="AI110" s="42"/>
      <c r="AJ110" s="42"/>
      <c r="AK110" s="42"/>
      <c r="AL110" s="42"/>
    </row>
    <row r="111" spans="1:38" ht="15.75" thickBot="1" x14ac:dyDescent="0.3">
      <c r="A111" s="42"/>
      <c r="B111" s="42"/>
      <c r="C111" s="42"/>
      <c r="D111" s="42"/>
      <c r="E111" s="42"/>
      <c r="F111" s="42"/>
      <c r="G111" s="42"/>
      <c r="H111" s="42"/>
      <c r="I111" s="42"/>
      <c r="J111" s="42"/>
      <c r="K111" s="42"/>
      <c r="L111" s="42"/>
      <c r="M111" s="42"/>
      <c r="N111" s="42"/>
      <c r="O111" s="42"/>
      <c r="P111" s="42"/>
      <c r="Q111" s="42"/>
      <c r="R111" s="42"/>
      <c r="S111" s="42"/>
      <c r="T111" s="42"/>
      <c r="U111" s="42"/>
      <c r="V111" s="42"/>
      <c r="W111" s="42"/>
      <c r="X111" s="42"/>
      <c r="Y111" s="42"/>
      <c r="Z111" s="42"/>
      <c r="AA111" s="42"/>
      <c r="AB111" s="42"/>
      <c r="AC111" s="42"/>
      <c r="AD111" s="42"/>
      <c r="AE111" s="42"/>
      <c r="AF111" s="42"/>
      <c r="AG111" s="42"/>
      <c r="AH111" s="42"/>
      <c r="AI111" s="42"/>
      <c r="AJ111" s="42"/>
      <c r="AK111" s="42"/>
      <c r="AL111" s="42"/>
    </row>
    <row r="112" spans="1:38" ht="15.75" thickBot="1" x14ac:dyDescent="0.3">
      <c r="A112" s="42"/>
      <c r="B112" s="47" t="s">
        <v>62</v>
      </c>
      <c r="C112" s="48">
        <v>1</v>
      </c>
      <c r="D112" s="20">
        <v>2</v>
      </c>
      <c r="E112" s="48">
        <v>3</v>
      </c>
      <c r="F112" s="20">
        <v>4</v>
      </c>
      <c r="G112" s="48">
        <v>5</v>
      </c>
      <c r="H112" s="20">
        <v>6</v>
      </c>
      <c r="I112" s="48">
        <v>7</v>
      </c>
      <c r="J112" s="20">
        <v>8</v>
      </c>
      <c r="K112" s="48">
        <v>9</v>
      </c>
      <c r="L112" s="20">
        <v>10</v>
      </c>
      <c r="M112" s="48">
        <v>11</v>
      </c>
      <c r="N112" s="20">
        <v>12</v>
      </c>
      <c r="O112" s="48">
        <v>13</v>
      </c>
      <c r="P112" s="20">
        <v>14</v>
      </c>
      <c r="Q112" s="48">
        <v>15</v>
      </c>
      <c r="R112" s="20">
        <v>16</v>
      </c>
      <c r="S112" s="48">
        <v>17</v>
      </c>
      <c r="T112" s="20">
        <v>18</v>
      </c>
      <c r="U112" s="48">
        <v>19</v>
      </c>
      <c r="V112" s="20">
        <v>20</v>
      </c>
      <c r="W112" s="48">
        <v>21</v>
      </c>
      <c r="X112" s="20">
        <v>22</v>
      </c>
      <c r="Y112" s="48">
        <v>23</v>
      </c>
      <c r="Z112" s="20">
        <v>24</v>
      </c>
      <c r="AA112" s="48">
        <v>25</v>
      </c>
      <c r="AB112" s="20">
        <v>26</v>
      </c>
      <c r="AC112" s="48">
        <v>27</v>
      </c>
      <c r="AD112" s="20">
        <v>28</v>
      </c>
      <c r="AE112" s="48">
        <v>29</v>
      </c>
      <c r="AF112" s="20">
        <v>30</v>
      </c>
      <c r="AG112" s="48">
        <v>31</v>
      </c>
      <c r="AH112" s="20">
        <v>32</v>
      </c>
      <c r="AI112" s="42"/>
      <c r="AJ112" s="42"/>
      <c r="AK112" s="42"/>
      <c r="AL112" s="42"/>
    </row>
    <row r="113" spans="1:38" x14ac:dyDescent="0.25">
      <c r="A113" s="42"/>
      <c r="B113" s="20" t="s">
        <v>73</v>
      </c>
      <c r="C113" s="49">
        <f>C108*$E$110</f>
        <v>2.2525325624378126E-9</v>
      </c>
      <c r="D113" s="49">
        <f t="shared" ref="D113:AG113" si="47">D108*$E$110</f>
        <v>1.9002407398764999E-9</v>
      </c>
      <c r="E113" s="49">
        <f t="shared" si="47"/>
        <v>1.6013264661881876E-9</v>
      </c>
      <c r="F113" s="49">
        <f t="shared" si="47"/>
        <v>1.3878162706963748E-9</v>
      </c>
      <c r="G113" s="49">
        <f t="shared" si="47"/>
        <v>1.1956570947538124E-9</v>
      </c>
      <c r="H113" s="49">
        <f t="shared" si="47"/>
        <v>1.042997304975875E-9</v>
      </c>
      <c r="I113" s="49">
        <f t="shared" si="47"/>
        <v>8.7325669956131244E-10</v>
      </c>
      <c r="J113" s="49">
        <f t="shared" si="47"/>
        <v>7.2913731760562499E-10</v>
      </c>
      <c r="K113" s="49">
        <f t="shared" si="47"/>
        <v>5.9996364933186884E-10</v>
      </c>
      <c r="L113" s="49">
        <f t="shared" si="47"/>
        <v>4.7185753203678132E-10</v>
      </c>
      <c r="M113" s="49">
        <f t="shared" si="47"/>
        <v>3.7364284211058752E-10</v>
      </c>
      <c r="N113" s="49">
        <f t="shared" si="47"/>
        <v>3.0745468150813128E-10</v>
      </c>
      <c r="O113" s="49">
        <f t="shared" si="47"/>
        <v>2.4767182677044997E-10</v>
      </c>
      <c r="P113" s="49">
        <f t="shared" si="47"/>
        <v>2.1564529744666248E-10</v>
      </c>
      <c r="Q113" s="49">
        <f t="shared" si="47"/>
        <v>2.0283468571715E-10</v>
      </c>
      <c r="R113" s="49">
        <f t="shared" si="47"/>
        <v>1.9749693082986876E-10</v>
      </c>
      <c r="S113" s="49">
        <f t="shared" si="47"/>
        <v>2.0069958376226251E-10</v>
      </c>
      <c r="T113" s="49">
        <f t="shared" si="47"/>
        <v>2.0817244060445001E-10</v>
      </c>
      <c r="U113" s="49">
        <f t="shared" si="47"/>
        <v>2.2205060331141876E-10</v>
      </c>
      <c r="V113" s="49">
        <f t="shared" si="47"/>
        <v>2.4233407188311876E-10</v>
      </c>
      <c r="W113" s="49">
        <f t="shared" si="47"/>
        <v>2.7115794827453122E-10</v>
      </c>
      <c r="X113" s="49">
        <f t="shared" si="47"/>
        <v>3.1492753835158121E-10</v>
      </c>
      <c r="Y113" s="49">
        <f t="shared" si="47"/>
        <v>3.597646794023688E-10</v>
      </c>
      <c r="Z113" s="49">
        <f t="shared" si="47"/>
        <v>4.0673692241050001E-10</v>
      </c>
      <c r="AA113" s="49">
        <f t="shared" si="47"/>
        <v>4.5797936932856249E-10</v>
      </c>
      <c r="AB113" s="49">
        <f t="shared" si="47"/>
        <v>5.4124834557030002E-10</v>
      </c>
      <c r="AC113" s="49">
        <f t="shared" si="47"/>
        <v>6.4907099429493761E-10</v>
      </c>
      <c r="AD113" s="49">
        <f t="shared" si="47"/>
        <v>8.0706853895881256E-10</v>
      </c>
      <c r="AE113" s="49">
        <f t="shared" si="47"/>
        <v>1.042997304975875E-9</v>
      </c>
      <c r="AF113" s="49">
        <f t="shared" si="47"/>
        <v>1.3664652511473126E-9</v>
      </c>
      <c r="AG113" s="49">
        <f t="shared" si="47"/>
        <v>1.5692999368643749E-9</v>
      </c>
      <c r="AH113" s="49">
        <f>AH108*$E$110</f>
        <v>1.772134622581625E-9</v>
      </c>
      <c r="AI113" s="42"/>
      <c r="AJ113" s="42"/>
      <c r="AK113" s="42"/>
      <c r="AL113" s="42"/>
    </row>
    <row r="114" spans="1:38" x14ac:dyDescent="0.25">
      <c r="A114" s="42"/>
      <c r="B114" s="42"/>
      <c r="C114" s="42"/>
      <c r="D114" s="42"/>
      <c r="E114" s="42"/>
      <c r="F114" s="42"/>
      <c r="G114" s="42"/>
      <c r="H114" s="42"/>
      <c r="I114" s="42"/>
      <c r="J114" s="42"/>
      <c r="K114" s="42"/>
      <c r="L114" s="42"/>
      <c r="M114" s="42"/>
      <c r="N114" s="42"/>
      <c r="O114" s="42"/>
      <c r="P114" s="42"/>
      <c r="Q114" s="42"/>
      <c r="R114" s="42"/>
      <c r="S114" s="42"/>
      <c r="T114" s="42"/>
      <c r="U114" s="42"/>
      <c r="V114" s="42"/>
      <c r="W114" s="42"/>
      <c r="X114" s="42"/>
      <c r="Y114" s="42"/>
      <c r="Z114" s="42"/>
      <c r="AA114" s="42"/>
      <c r="AB114" s="42"/>
      <c r="AC114" s="42"/>
      <c r="AD114" s="42"/>
      <c r="AE114" s="42"/>
      <c r="AF114" s="42"/>
      <c r="AG114" s="42"/>
      <c r="AH114" s="42"/>
      <c r="AI114" s="42"/>
      <c r="AJ114" s="42"/>
      <c r="AK114" s="42"/>
      <c r="AL114" s="42"/>
    </row>
    <row r="115" spans="1:38" x14ac:dyDescent="0.25">
      <c r="A115" s="42"/>
      <c r="B115" s="42"/>
      <c r="C115" s="42"/>
      <c r="D115" s="42"/>
      <c r="E115" s="42"/>
      <c r="F115" s="42"/>
      <c r="G115" s="42"/>
      <c r="H115" s="42"/>
      <c r="I115" s="42"/>
      <c r="J115" s="42"/>
      <c r="K115" s="42"/>
      <c r="L115" s="42"/>
      <c r="M115" s="42"/>
      <c r="N115" s="42"/>
      <c r="O115" s="42"/>
      <c r="P115" s="42"/>
      <c r="Q115" s="42"/>
      <c r="R115" s="42"/>
      <c r="S115" s="42"/>
      <c r="T115" s="42"/>
      <c r="U115" s="42"/>
      <c r="V115" s="42"/>
      <c r="W115" s="42"/>
      <c r="X115" s="42"/>
      <c r="Y115" s="42"/>
      <c r="Z115" s="42"/>
      <c r="AA115" s="42"/>
      <c r="AB115" s="42"/>
      <c r="AC115" s="42"/>
      <c r="AD115" s="42"/>
      <c r="AE115" s="42"/>
      <c r="AF115" s="42"/>
      <c r="AG115" s="42"/>
      <c r="AH115" s="42"/>
      <c r="AI115" s="42"/>
      <c r="AJ115" s="42"/>
      <c r="AK115" s="42"/>
      <c r="AL115" s="42"/>
    </row>
    <row r="116" spans="1:38" x14ac:dyDescent="0.25">
      <c r="A116" s="42"/>
      <c r="B116" s="42"/>
      <c r="C116" s="42"/>
      <c r="D116" s="42"/>
      <c r="E116" s="42"/>
      <c r="F116" s="42"/>
      <c r="G116" s="42"/>
      <c r="H116" s="42"/>
      <c r="I116" s="42"/>
      <c r="J116" s="42"/>
      <c r="K116" s="42"/>
      <c r="L116" s="42"/>
      <c r="M116" s="42"/>
      <c r="N116" s="42"/>
      <c r="O116" s="42"/>
      <c r="P116" s="42"/>
      <c r="Q116" s="42"/>
      <c r="R116" s="42"/>
      <c r="S116" s="42"/>
      <c r="T116" s="42"/>
      <c r="U116" s="42"/>
      <c r="V116" s="42"/>
      <c r="W116" s="42"/>
      <c r="X116" s="42"/>
      <c r="Y116" s="42"/>
      <c r="Z116" s="42"/>
      <c r="AA116" s="42"/>
      <c r="AB116" s="42"/>
      <c r="AC116" s="42"/>
      <c r="AD116" s="42"/>
      <c r="AE116" s="42"/>
      <c r="AF116" s="42"/>
      <c r="AG116" s="42"/>
      <c r="AH116" s="42"/>
      <c r="AI116" s="42"/>
      <c r="AJ116" s="42"/>
      <c r="AK116" s="42"/>
      <c r="AL116" s="42"/>
    </row>
    <row r="117" spans="1:38" x14ac:dyDescent="0.25">
      <c r="A117" s="42"/>
      <c r="B117" s="139" t="s">
        <v>68</v>
      </c>
      <c r="C117" s="139"/>
      <c r="D117" s="42"/>
      <c r="E117" s="42"/>
      <c r="F117" s="42"/>
      <c r="G117" s="42"/>
      <c r="H117" s="42"/>
      <c r="I117" s="42"/>
      <c r="J117" s="42"/>
      <c r="K117" s="42"/>
      <c r="L117" s="42"/>
      <c r="M117" s="42"/>
      <c r="N117" s="42"/>
      <c r="O117" s="42"/>
      <c r="P117" s="42"/>
      <c r="Q117" s="42"/>
      <c r="R117" s="42"/>
      <c r="S117" s="42"/>
      <c r="T117" s="42"/>
      <c r="U117" s="42"/>
      <c r="V117" s="42"/>
      <c r="W117" s="42"/>
      <c r="X117" s="42"/>
      <c r="Y117" s="42"/>
      <c r="Z117" s="42"/>
      <c r="AA117" s="42"/>
      <c r="AB117" s="42"/>
      <c r="AC117" s="42"/>
      <c r="AD117" s="42"/>
      <c r="AE117" s="42"/>
      <c r="AF117" s="42"/>
      <c r="AG117" s="42"/>
      <c r="AH117" s="42"/>
      <c r="AI117" s="42"/>
      <c r="AJ117" s="42"/>
      <c r="AK117" s="42"/>
      <c r="AL117" s="42"/>
    </row>
    <row r="118" spans="1:38" x14ac:dyDescent="0.25">
      <c r="A118" s="42"/>
      <c r="B118" s="42"/>
      <c r="C118" s="42"/>
      <c r="D118" s="42"/>
      <c r="E118" s="42"/>
      <c r="F118" s="42"/>
      <c r="G118" s="42"/>
      <c r="H118" s="42"/>
      <c r="I118" s="42"/>
      <c r="J118" s="42"/>
      <c r="K118" s="42"/>
      <c r="L118" s="42"/>
      <c r="M118" s="42"/>
      <c r="N118" s="42"/>
      <c r="O118" s="42"/>
      <c r="P118" s="42"/>
      <c r="Q118" s="42"/>
      <c r="R118" s="42"/>
      <c r="S118" s="42"/>
      <c r="T118" s="42"/>
      <c r="U118" s="42"/>
      <c r="V118" s="42"/>
      <c r="W118" s="42"/>
      <c r="X118" s="42"/>
      <c r="Y118" s="42"/>
      <c r="Z118" s="42"/>
      <c r="AA118" s="42"/>
      <c r="AB118" s="42"/>
      <c r="AC118" s="42"/>
      <c r="AD118" s="42"/>
      <c r="AE118" s="42"/>
      <c r="AF118" s="42"/>
      <c r="AG118" s="42"/>
      <c r="AH118" s="42"/>
      <c r="AI118" s="42"/>
      <c r="AJ118" s="42"/>
      <c r="AK118" s="42"/>
      <c r="AL118" s="42"/>
    </row>
    <row r="119" spans="1:38" x14ac:dyDescent="0.25">
      <c r="A119" s="42"/>
      <c r="B119" s="142" t="s">
        <v>74</v>
      </c>
      <c r="C119" s="142"/>
      <c r="D119" s="142"/>
      <c r="E119" s="142"/>
      <c r="F119" s="142"/>
      <c r="G119" s="142"/>
      <c r="H119" s="42"/>
      <c r="I119" s="42"/>
      <c r="J119" s="42"/>
      <c r="K119" s="42"/>
      <c r="L119" s="42"/>
      <c r="M119" s="42"/>
      <c r="N119" s="42"/>
      <c r="O119" s="42"/>
      <c r="P119" s="42"/>
      <c r="Q119" s="42"/>
      <c r="R119" s="42"/>
      <c r="S119" s="42"/>
      <c r="T119" s="42"/>
      <c r="U119" s="42"/>
      <c r="V119" s="42"/>
      <c r="W119" s="42"/>
      <c r="X119" s="42"/>
      <c r="Y119" s="42"/>
      <c r="Z119" s="42"/>
      <c r="AA119" s="42"/>
      <c r="AB119" s="42"/>
      <c r="AC119" s="42"/>
      <c r="AD119" s="42"/>
      <c r="AE119" s="42"/>
      <c r="AF119" s="42"/>
      <c r="AG119" s="42"/>
      <c r="AH119" s="42"/>
      <c r="AI119" s="42"/>
      <c r="AJ119" s="42"/>
      <c r="AK119" s="42"/>
      <c r="AL119" s="42"/>
    </row>
    <row r="120" spans="1:38" ht="15.75" thickBot="1" x14ac:dyDescent="0.3">
      <c r="A120" s="42"/>
      <c r="B120" s="42"/>
      <c r="C120" s="42"/>
      <c r="D120" s="42"/>
      <c r="E120" s="42"/>
      <c r="F120" s="42"/>
      <c r="G120" s="42"/>
      <c r="H120" s="42"/>
      <c r="I120" s="42"/>
      <c r="J120" s="42"/>
      <c r="K120" s="42"/>
      <c r="L120" s="42"/>
      <c r="M120" s="42"/>
      <c r="N120" s="42"/>
      <c r="O120" s="42"/>
      <c r="P120" s="42"/>
      <c r="Q120" s="42"/>
      <c r="R120" s="42"/>
      <c r="S120" s="42"/>
      <c r="T120" s="42"/>
      <c r="U120" s="42"/>
      <c r="V120" s="42"/>
      <c r="W120" s="42"/>
      <c r="X120" s="42"/>
      <c r="Y120" s="42"/>
      <c r="Z120" s="42"/>
      <c r="AA120" s="42"/>
      <c r="AB120" s="42"/>
      <c r="AC120" s="42"/>
      <c r="AD120" s="42"/>
      <c r="AE120" s="42"/>
      <c r="AF120" s="42"/>
      <c r="AG120" s="42"/>
      <c r="AH120" s="42"/>
      <c r="AI120" s="42"/>
      <c r="AJ120" s="42"/>
      <c r="AK120" s="42"/>
      <c r="AL120" s="42"/>
    </row>
    <row r="121" spans="1:38" ht="15.75" thickBot="1" x14ac:dyDescent="0.3">
      <c r="A121" s="42"/>
      <c r="B121" s="47" t="s">
        <v>62</v>
      </c>
      <c r="C121" s="48">
        <v>1</v>
      </c>
      <c r="D121" s="20">
        <v>2</v>
      </c>
      <c r="E121" s="48">
        <v>3</v>
      </c>
      <c r="F121" s="20">
        <v>4</v>
      </c>
      <c r="G121" s="48">
        <v>5</v>
      </c>
      <c r="H121" s="20">
        <v>6</v>
      </c>
      <c r="I121" s="48">
        <v>7</v>
      </c>
      <c r="J121" s="20">
        <v>8</v>
      </c>
      <c r="K121" s="48">
        <v>9</v>
      </c>
      <c r="L121" s="20">
        <v>10</v>
      </c>
      <c r="M121" s="48">
        <v>11</v>
      </c>
      <c r="N121" s="20">
        <v>12</v>
      </c>
      <c r="O121" s="48">
        <v>13</v>
      </c>
      <c r="P121" s="20">
        <v>14</v>
      </c>
      <c r="Q121" s="48">
        <v>15</v>
      </c>
      <c r="R121" s="20">
        <v>16</v>
      </c>
      <c r="S121" s="48">
        <v>17</v>
      </c>
      <c r="T121" s="20">
        <v>18</v>
      </c>
      <c r="U121" s="48">
        <v>19</v>
      </c>
      <c r="V121" s="20">
        <v>20</v>
      </c>
      <c r="W121" s="48">
        <v>21</v>
      </c>
      <c r="X121" s="20">
        <v>22</v>
      </c>
      <c r="Y121" s="48">
        <v>23</v>
      </c>
      <c r="Z121" s="20">
        <v>24</v>
      </c>
      <c r="AA121" s="48">
        <v>25</v>
      </c>
      <c r="AB121" s="20">
        <v>26</v>
      </c>
      <c r="AC121" s="48">
        <v>27</v>
      </c>
      <c r="AD121" s="20">
        <v>28</v>
      </c>
      <c r="AE121" s="48">
        <v>29</v>
      </c>
      <c r="AF121" s="20">
        <v>30</v>
      </c>
      <c r="AG121" s="48">
        <v>31</v>
      </c>
      <c r="AH121" s="20">
        <v>32</v>
      </c>
      <c r="AI121" s="42"/>
      <c r="AJ121" s="42"/>
      <c r="AK121" s="42"/>
      <c r="AL121" s="42"/>
    </row>
    <row r="122" spans="1:38" x14ac:dyDescent="0.25">
      <c r="A122" s="42"/>
      <c r="B122" s="20" t="s">
        <v>70</v>
      </c>
      <c r="C122" s="64">
        <v>3.6040520999005001E-9</v>
      </c>
      <c r="D122" s="64">
        <v>3.0403851838024001E-9</v>
      </c>
      <c r="E122" s="64">
        <v>2.5621223459011002E-9</v>
      </c>
      <c r="F122" s="64">
        <v>2.2205060331141999E-9</v>
      </c>
      <c r="G122" s="64">
        <v>1.9130513516060999E-9</v>
      </c>
      <c r="H122" s="64">
        <v>1.6687956879614E-9</v>
      </c>
      <c r="I122" s="64">
        <v>1.3972107192980999E-9</v>
      </c>
      <c r="J122" s="64">
        <v>1.1666197081689999E-9</v>
      </c>
      <c r="K122" s="64">
        <v>9.5994183893099006E-10</v>
      </c>
      <c r="L122" s="64">
        <v>7.5497205125885005E-10</v>
      </c>
      <c r="M122" s="64">
        <v>5.9782854737694001E-10</v>
      </c>
      <c r="N122" s="64">
        <v>4.9192749041301E-10</v>
      </c>
      <c r="O122" s="64">
        <v>3.9627492283271999E-10</v>
      </c>
      <c r="P122" s="64">
        <v>3.4503247591465999E-10</v>
      </c>
      <c r="Q122" s="64">
        <v>3.2453549714744001E-10</v>
      </c>
      <c r="R122" s="64">
        <v>3.1599508932779001E-10</v>
      </c>
      <c r="S122" s="64">
        <v>3.2111933401962002E-10</v>
      </c>
      <c r="T122" s="64">
        <v>3.3307590496711999E-10</v>
      </c>
      <c r="U122" s="64">
        <v>3.5528096529827E-10</v>
      </c>
      <c r="V122" s="64">
        <v>3.8773451501299001E-10</v>
      </c>
      <c r="W122" s="64">
        <v>4.3385271723924999E-10</v>
      </c>
      <c r="X122" s="64">
        <v>5.0388406136252995E-10</v>
      </c>
      <c r="Y122" s="64">
        <v>5.7562348704379004E-10</v>
      </c>
      <c r="Z122" s="64">
        <v>6.507790758568E-10</v>
      </c>
      <c r="AA122" s="64">
        <v>7.3276699092569997E-10</v>
      </c>
      <c r="AB122" s="64">
        <v>8.6599735291247997E-10</v>
      </c>
      <c r="AC122" s="64">
        <v>1.0385135908719001E-9</v>
      </c>
      <c r="AD122" s="64">
        <v>1.2913096623341001E-9</v>
      </c>
      <c r="AE122" s="64">
        <v>1.6687956879614E-9</v>
      </c>
      <c r="AF122" s="64">
        <v>2.1863444018357002E-9</v>
      </c>
      <c r="AG122" s="64">
        <v>2.5108798989829999E-9</v>
      </c>
      <c r="AH122" s="64">
        <v>2.8354153961305999E-9</v>
      </c>
      <c r="AI122" s="42"/>
      <c r="AJ122" s="42"/>
      <c r="AK122" s="42"/>
      <c r="AL122" s="42"/>
    </row>
    <row r="123" spans="1:38" x14ac:dyDescent="0.25">
      <c r="A123" s="42"/>
      <c r="B123" s="42"/>
      <c r="C123" s="42"/>
      <c r="D123" s="42"/>
      <c r="E123" s="42"/>
      <c r="F123" s="42"/>
      <c r="G123" s="42"/>
      <c r="H123" s="42"/>
      <c r="I123" s="42"/>
      <c r="J123" s="42"/>
      <c r="K123" s="42"/>
      <c r="L123" s="42"/>
      <c r="M123" s="42"/>
      <c r="N123" s="42"/>
      <c r="O123" s="42"/>
      <c r="P123" s="42"/>
      <c r="Q123" s="42"/>
      <c r="R123" s="42"/>
      <c r="S123" s="42"/>
      <c r="T123" s="42"/>
      <c r="U123" s="42"/>
      <c r="V123" s="42"/>
      <c r="W123" s="42"/>
      <c r="X123" s="42"/>
      <c r="Y123" s="42"/>
      <c r="Z123" s="42"/>
      <c r="AA123" s="42"/>
      <c r="AB123" s="42"/>
      <c r="AC123" s="42"/>
      <c r="AD123" s="42"/>
      <c r="AE123" s="42"/>
      <c r="AF123" s="42"/>
      <c r="AG123" s="42"/>
      <c r="AH123" s="42"/>
      <c r="AI123" s="42"/>
      <c r="AJ123" s="42"/>
      <c r="AK123" s="42"/>
      <c r="AL123" s="42"/>
    </row>
    <row r="124" spans="1:38" x14ac:dyDescent="0.25">
      <c r="A124" s="42"/>
      <c r="B124" s="142" t="s">
        <v>75</v>
      </c>
      <c r="C124" s="142"/>
      <c r="D124" s="142"/>
      <c r="E124" s="142"/>
      <c r="F124" s="142"/>
      <c r="G124" s="142"/>
      <c r="H124" s="42"/>
      <c r="I124" s="42"/>
      <c r="J124" s="42"/>
      <c r="K124" s="42"/>
      <c r="L124" s="42"/>
      <c r="M124" s="42"/>
      <c r="N124" s="42"/>
      <c r="O124" s="42"/>
      <c r="P124" s="42"/>
      <c r="Q124" s="42"/>
      <c r="R124" s="42"/>
      <c r="S124" s="42"/>
      <c r="T124" s="42"/>
      <c r="U124" s="42"/>
      <c r="V124" s="42"/>
      <c r="W124" s="42"/>
      <c r="X124" s="42"/>
      <c r="Y124" s="42"/>
      <c r="Z124" s="42"/>
      <c r="AA124" s="42"/>
      <c r="AB124" s="42"/>
      <c r="AC124" s="42"/>
      <c r="AD124" s="42"/>
      <c r="AE124" s="42"/>
      <c r="AF124" s="42"/>
      <c r="AG124" s="42"/>
      <c r="AH124" s="42"/>
      <c r="AI124" s="42"/>
      <c r="AJ124" s="42"/>
      <c r="AK124" s="42"/>
      <c r="AL124" s="42"/>
    </row>
    <row r="125" spans="1:38" x14ac:dyDescent="0.25">
      <c r="A125" s="42"/>
      <c r="B125" s="42"/>
      <c r="C125" s="42"/>
      <c r="D125" s="42"/>
      <c r="E125" s="42"/>
      <c r="F125" s="42"/>
      <c r="G125" s="42"/>
      <c r="H125" s="42"/>
      <c r="I125" s="42"/>
      <c r="J125" s="42"/>
      <c r="K125" s="42"/>
      <c r="L125" s="42"/>
      <c r="M125" s="42"/>
      <c r="N125" s="42"/>
      <c r="O125" s="42"/>
      <c r="P125" s="42"/>
      <c r="Q125" s="42"/>
      <c r="R125" s="42"/>
      <c r="S125" s="42"/>
      <c r="T125" s="42"/>
      <c r="U125" s="42"/>
      <c r="V125" s="42"/>
      <c r="W125" s="42"/>
      <c r="X125" s="42"/>
      <c r="Y125" s="42"/>
      <c r="Z125" s="42"/>
      <c r="AA125" s="42"/>
      <c r="AB125" s="42"/>
      <c r="AC125" s="42"/>
      <c r="AD125" s="42"/>
      <c r="AE125" s="42"/>
      <c r="AF125" s="42"/>
      <c r="AG125" s="42"/>
      <c r="AH125" s="42"/>
      <c r="AI125" s="42"/>
      <c r="AJ125" s="42"/>
      <c r="AK125" s="42"/>
      <c r="AL125" s="42"/>
    </row>
    <row r="126" spans="1:38" x14ac:dyDescent="0.25">
      <c r="A126" s="42"/>
      <c r="B126" s="149" t="str">
        <f>SUBSTITUTE(SUBSTITUTE(SUBSTITUTE("AbrasionVolumePerUnitEnergy=("&amp;C122&amp;";"&amp;D122&amp;";"&amp;E122&amp;";"&amp;F122&amp;";"&amp;G122&amp;";"&amp;H122&amp;";"&amp;I122&amp;";"&amp;J122&amp;";"&amp;K122&amp;";"&amp;L122&amp;";"&amp;M122&amp;";"&amp;N122&amp;";"&amp;O122&amp;";"&amp;P122&amp;";"&amp;Q122&amp;";"&amp;R122&amp;";"&amp;S122&amp;";"&amp;T122&amp;";"&amp;U122&amp;";"&amp;V122&amp;";"&amp;W122&amp;";"&amp;X122&amp;";"&amp;Y122&amp;";"&amp;Z122&amp;";"&amp;AA122&amp;";"&amp;AB122&amp;";"&amp;AC122&amp;";"&amp;AD122&amp;";"&amp;AE122&amp;";"&amp;AF122&amp;";"&amp;AG122&amp;";"&amp;AH122&amp;")",",","."),";",","),"E-0","E-")</f>
        <v>AbrasionVolumePerUnitEnergy=(3.6040520999005E-9,3.0403851838024E-9,2.5621223459011E-9,2.2205060331142E-9,1.9130513516061E-9,1.6687956879614E-9,1.3972107192981E-9,1.166619708169E-9,9.5994183893099E-10,7.5497205125885E-10,5.9782854737694E-10,4.9192749041301E-10,3.9627492283272E-10,3.4503247591466E-10,3.2453549714744E-10,3.1599508932779E-10,3.2111933401962E-10,3.3307590496712E-10,3.5528096529827E-10,3.8773451501299E-10,4.3385271723925E-10,5.0388406136253E-10,5.7562348704379E-10,6.507790758568E-10,7.327669909257E-10,8.6599735291248E-10,1.0385135908719E-9,1.2913096623341E-9,1.6687956879614E-9,2.1863444018357E-9,2.510879898983E-9,2.8354153961306E-9)</v>
      </c>
      <c r="C126" s="149"/>
      <c r="D126" s="149"/>
      <c r="E126" s="149"/>
      <c r="F126" s="149"/>
      <c r="G126" s="149"/>
      <c r="H126" s="149"/>
      <c r="I126" s="149"/>
      <c r="J126" s="149"/>
      <c r="K126" s="149"/>
      <c r="L126" s="149"/>
      <c r="M126" s="149"/>
      <c r="N126" s="149"/>
      <c r="O126" s="149"/>
      <c r="P126" s="149"/>
      <c r="Q126" s="149"/>
      <c r="R126" s="149"/>
      <c r="S126" s="149"/>
      <c r="T126" s="149"/>
      <c r="U126" s="149"/>
      <c r="V126" s="149"/>
      <c r="W126" s="149"/>
      <c r="X126" s="149"/>
      <c r="Y126" s="149"/>
      <c r="Z126" s="149"/>
      <c r="AA126" s="149"/>
      <c r="AB126" s="149"/>
      <c r="AC126" s="149"/>
      <c r="AD126" s="149"/>
      <c r="AE126" s="149"/>
      <c r="AF126" s="149"/>
      <c r="AG126" s="149"/>
      <c r="AH126" s="149"/>
      <c r="AI126" s="149"/>
      <c r="AJ126" s="149"/>
      <c r="AK126" s="149"/>
      <c r="AL126" s="42"/>
    </row>
    <row r="127" spans="1:38" x14ac:dyDescent="0.25">
      <c r="A127" s="42"/>
      <c r="B127" s="42"/>
      <c r="C127" s="51"/>
      <c r="D127" s="42"/>
      <c r="E127" s="42"/>
      <c r="F127" s="42"/>
      <c r="G127" s="42"/>
      <c r="H127" s="42"/>
      <c r="I127" s="42"/>
      <c r="J127" s="42"/>
      <c r="K127" s="42"/>
      <c r="L127" s="42"/>
      <c r="M127" s="42"/>
      <c r="N127" s="42"/>
      <c r="O127" s="42"/>
      <c r="P127" s="42"/>
      <c r="Q127" s="42"/>
      <c r="R127" s="42"/>
      <c r="S127" s="42"/>
      <c r="T127" s="42"/>
      <c r="U127" s="42"/>
      <c r="V127" s="42"/>
      <c r="W127" s="42"/>
      <c r="X127" s="42"/>
      <c r="Y127" s="42"/>
      <c r="Z127" s="42"/>
      <c r="AA127" s="42"/>
      <c r="AB127" s="42"/>
      <c r="AC127" s="42"/>
      <c r="AD127" s="42"/>
      <c r="AE127" s="42"/>
      <c r="AF127" s="42"/>
      <c r="AG127" s="42"/>
      <c r="AH127" s="42"/>
      <c r="AI127" s="42"/>
      <c r="AJ127" s="42"/>
      <c r="AK127" s="42"/>
      <c r="AL127" s="42"/>
    </row>
    <row r="128" spans="1:38" x14ac:dyDescent="0.25">
      <c r="A128" s="42"/>
      <c r="B128" s="42"/>
      <c r="C128" s="51"/>
      <c r="D128" s="42"/>
      <c r="E128" s="42"/>
      <c r="F128" s="42"/>
      <c r="G128" s="42"/>
      <c r="H128" s="42"/>
      <c r="I128" s="42"/>
      <c r="J128" s="42"/>
      <c r="K128" s="42"/>
      <c r="L128" s="42"/>
      <c r="M128" s="42"/>
      <c r="N128" s="42"/>
      <c r="O128" s="42"/>
      <c r="P128" s="42"/>
      <c r="Q128" s="42"/>
      <c r="R128" s="42"/>
      <c r="S128" s="42"/>
      <c r="T128" s="42"/>
      <c r="U128" s="42"/>
      <c r="V128" s="42"/>
      <c r="W128" s="42"/>
      <c r="X128" s="42"/>
      <c r="Y128" s="42"/>
      <c r="Z128" s="42"/>
      <c r="AA128" s="42"/>
      <c r="AB128" s="42"/>
      <c r="AC128" s="42"/>
      <c r="AD128" s="42"/>
      <c r="AE128" s="42"/>
      <c r="AF128" s="42"/>
      <c r="AG128" s="42"/>
      <c r="AH128" s="42"/>
      <c r="AI128" s="42"/>
      <c r="AJ128" s="42"/>
      <c r="AK128" s="42"/>
      <c r="AL128" s="42"/>
    </row>
  </sheetData>
  <sheetProtection sheet="1" objects="1" scenarios="1"/>
  <mergeCells count="87">
    <mergeCell ref="B117:C117"/>
    <mergeCell ref="B119:G119"/>
    <mergeCell ref="B124:G124"/>
    <mergeCell ref="B126:AK126"/>
    <mergeCell ref="B92:AK92"/>
    <mergeCell ref="B94:AK94"/>
    <mergeCell ref="B98:G98"/>
    <mergeCell ref="B105:C105"/>
    <mergeCell ref="G105:N105"/>
    <mergeCell ref="B110:D110"/>
    <mergeCell ref="B90:G90"/>
    <mergeCell ref="AO61:AP61"/>
    <mergeCell ref="AO64:AR64"/>
    <mergeCell ref="AS64:AV64"/>
    <mergeCell ref="AO76:AQ76"/>
    <mergeCell ref="AU76:AV76"/>
    <mergeCell ref="AT80:AU80"/>
    <mergeCell ref="AT81:AU81"/>
    <mergeCell ref="AT82:AU82"/>
    <mergeCell ref="B85:E85"/>
    <mergeCell ref="G85:O85"/>
    <mergeCell ref="B88:C88"/>
    <mergeCell ref="AO55:AP55"/>
    <mergeCell ref="AS55:AT55"/>
    <mergeCell ref="B56:C56"/>
    <mergeCell ref="AS56:AT56"/>
    <mergeCell ref="G57:I57"/>
    <mergeCell ref="N57:P57"/>
    <mergeCell ref="AU42:AV42"/>
    <mergeCell ref="AS54:AT54"/>
    <mergeCell ref="AS45:AT45"/>
    <mergeCell ref="B46:C46"/>
    <mergeCell ref="AS46:AT46"/>
    <mergeCell ref="AS47:AT47"/>
    <mergeCell ref="B49:C49"/>
    <mergeCell ref="R49:T49"/>
    <mergeCell ref="B50:C50"/>
    <mergeCell ref="W50:X50"/>
    <mergeCell ref="B51:C51"/>
    <mergeCell ref="W51:X51"/>
    <mergeCell ref="AU51:AV51"/>
    <mergeCell ref="B43:C43"/>
    <mergeCell ref="AO43:AP43"/>
    <mergeCell ref="AS36:AT36"/>
    <mergeCell ref="AS37:AT37"/>
    <mergeCell ref="D38:E38"/>
    <mergeCell ref="F38:G38"/>
    <mergeCell ref="S38:U38"/>
    <mergeCell ref="AO38:AQ38"/>
    <mergeCell ref="AS38:AT38"/>
    <mergeCell ref="B41:C41"/>
    <mergeCell ref="B42:C42"/>
    <mergeCell ref="J42:K42"/>
    <mergeCell ref="N42:O42"/>
    <mergeCell ref="B30:E30"/>
    <mergeCell ref="B31:E31"/>
    <mergeCell ref="B35:C35"/>
    <mergeCell ref="R35:S35"/>
    <mergeCell ref="U35:V35"/>
    <mergeCell ref="AN35:AO35"/>
    <mergeCell ref="AA24:AC24"/>
    <mergeCell ref="AB27:AC27"/>
    <mergeCell ref="K28:N28"/>
    <mergeCell ref="AB28:AC28"/>
    <mergeCell ref="B29:E29"/>
    <mergeCell ref="AA29:AC29"/>
    <mergeCell ref="C17:D17"/>
    <mergeCell ref="K17:L17"/>
    <mergeCell ref="R18:S18"/>
    <mergeCell ref="AB19:AD19"/>
    <mergeCell ref="AB22:AC22"/>
    <mergeCell ref="AB23:AC23"/>
    <mergeCell ref="AA16:AC16"/>
    <mergeCell ref="B3:C3"/>
    <mergeCell ref="J3:K3"/>
    <mergeCell ref="R3:S3"/>
    <mergeCell ref="AA3:AB3"/>
    <mergeCell ref="C6:D6"/>
    <mergeCell ref="K6:L6"/>
    <mergeCell ref="S6:T6"/>
    <mergeCell ref="V6:W6"/>
    <mergeCell ref="AB6:AD6"/>
    <mergeCell ref="AB9:AC9"/>
    <mergeCell ref="AB10:AC10"/>
    <mergeCell ref="AA11:AC11"/>
    <mergeCell ref="AB14:AC14"/>
    <mergeCell ref="AB15:AC15"/>
  </mergeCells>
  <conditionalFormatting sqref="AD11:BI11 AD16:BI16 AD24:BI24 AD29:BI29">
    <cfRule type="cellIs" dxfId="0" priority="1" operator="notEqual">
      <formula>0</formula>
    </cfRule>
  </conditionalFormatting>
  <pageMargins left="0.7" right="0.7" top="0.75" bottom="0.75" header="0.3" footer="0.3"/>
  <pageSetup paperSize="9" orientation="portrait" r:id="rId1"/>
  <drawing r:id="rId2"/>
  <legacyDrawing r:id="rId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B816F9-7DC0-43DC-B5D1-8C9A0D48C15A}">
  <dimension ref="A1:AF12"/>
  <sheetViews>
    <sheetView topLeftCell="K1" workbookViewId="0">
      <selection activeCell="L10" sqref="L10"/>
    </sheetView>
  </sheetViews>
  <sheetFormatPr baseColWidth="10" defaultRowHeight="15" x14ac:dyDescent="0.25"/>
  <sheetData>
    <row r="1" spans="1:32" x14ac:dyDescent="0.25">
      <c r="A1" s="62">
        <v>6.7596375808019828E-10</v>
      </c>
      <c r="B1" s="62">
        <v>5.7024430776435317E-10</v>
      </c>
      <c r="C1" s="62">
        <v>4.8054295598123422E-10</v>
      </c>
      <c r="D1" s="62">
        <v>4.1647056185038682E-10</v>
      </c>
      <c r="E1" s="62">
        <v>3.5880540713264458E-10</v>
      </c>
      <c r="F1" s="62">
        <v>3.1299364532870108E-10</v>
      </c>
      <c r="G1" s="62">
        <v>2.62056091995106E-10</v>
      </c>
      <c r="H1" s="62">
        <v>2.1880722595716981E-10</v>
      </c>
      <c r="I1" s="62">
        <v>1.8004342750764413E-10</v>
      </c>
      <c r="J1" s="62">
        <v>1.4159999102913564E-10</v>
      </c>
      <c r="K1" s="62">
        <v>1.1212668972895779E-10</v>
      </c>
      <c r="L1" s="62">
        <v>9.2264247548396747E-11</v>
      </c>
      <c r="M1" s="62">
        <v>7.4323977191767333E-11</v>
      </c>
      <c r="N1" s="62">
        <v>6.4713118072135506E-11</v>
      </c>
      <c r="O1" s="62">
        <v>6.0868774424283537E-11</v>
      </c>
      <c r="P1" s="62">
        <v>5.9266964571016578E-11</v>
      </c>
      <c r="Q1" s="62">
        <v>6.0228050482984253E-11</v>
      </c>
      <c r="R1" s="62">
        <v>6.2470584277556144E-11</v>
      </c>
      <c r="S1" s="62">
        <v>6.6635289896061509E-11</v>
      </c>
      <c r="T1" s="62">
        <v>7.2722167338485356E-11</v>
      </c>
      <c r="U1" s="62">
        <v>8.1371940546155106E-11</v>
      </c>
      <c r="V1" s="62">
        <v>9.4506781343347487E-11</v>
      </c>
      <c r="W1" s="62">
        <v>1.079619841100773E-10</v>
      </c>
      <c r="X1" s="62">
        <v>1.220579108188435E-10</v>
      </c>
      <c r="Y1" s="62">
        <v>1.3743528541025514E-10</v>
      </c>
      <c r="Z1" s="62">
        <v>1.6242351912126487E-10</v>
      </c>
      <c r="AA1" s="62">
        <v>1.9478007815772463E-10</v>
      </c>
      <c r="AB1" s="62">
        <v>2.4219364981453183E-10</v>
      </c>
      <c r="AC1" s="62">
        <v>3.1299364532870108E-10</v>
      </c>
      <c r="AD1" s="62">
        <v>4.1006332243733775E-10</v>
      </c>
      <c r="AE1" s="62">
        <v>4.7093209686159496E-10</v>
      </c>
      <c r="AF1" s="62">
        <v>5.3180087128590842E-10</v>
      </c>
    </row>
    <row r="2" spans="1:32" x14ac:dyDescent="0.25">
      <c r="A2" s="62">
        <v>1.0139456371202975E-9</v>
      </c>
      <c r="B2" s="62">
        <v>8.5536646164652975E-10</v>
      </c>
      <c r="C2" s="62">
        <v>7.2081443397185133E-10</v>
      </c>
      <c r="D2" s="62">
        <v>6.2470584277558023E-10</v>
      </c>
      <c r="E2" s="62">
        <v>5.382081106989669E-10</v>
      </c>
      <c r="F2" s="62">
        <v>4.6949046799305162E-10</v>
      </c>
      <c r="G2" s="62">
        <v>3.9308413799265898E-10</v>
      </c>
      <c r="H2" s="62">
        <v>3.2821083893575471E-10</v>
      </c>
      <c r="I2" s="62">
        <v>2.7006514126146619E-10</v>
      </c>
      <c r="J2" s="62">
        <v>2.1239998654370345E-10</v>
      </c>
      <c r="K2" s="62">
        <v>1.6819003459343669E-10</v>
      </c>
      <c r="L2" s="62">
        <v>1.3839637132259513E-10</v>
      </c>
      <c r="M2" s="62">
        <v>1.1148596578765101E-10</v>
      </c>
      <c r="N2" s="62">
        <v>9.7069677108203258E-11</v>
      </c>
      <c r="O2" s="62">
        <v>9.1303161636425312E-11</v>
      </c>
      <c r="P2" s="62">
        <v>8.8900446856524868E-11</v>
      </c>
      <c r="Q2" s="62">
        <v>9.0342075724476379E-11</v>
      </c>
      <c r="R2" s="62">
        <v>9.3705876416334222E-11</v>
      </c>
      <c r="S2" s="62">
        <v>9.995293484409227E-11</v>
      </c>
      <c r="T2" s="62">
        <v>1.0908325100772803E-10</v>
      </c>
      <c r="U2" s="62">
        <v>1.2205791081923266E-10</v>
      </c>
      <c r="V2" s="62">
        <v>1.4176017201502124E-10</v>
      </c>
      <c r="W2" s="62">
        <v>1.6194297616511595E-10</v>
      </c>
      <c r="X2" s="62">
        <v>1.8308686622826524E-10</v>
      </c>
      <c r="Y2" s="62">
        <v>2.0615292811538272E-10</v>
      </c>
      <c r="Z2" s="62">
        <v>2.4363527868189732E-10</v>
      </c>
      <c r="AA2" s="62">
        <v>2.9217011723658696E-10</v>
      </c>
      <c r="AB2" s="62">
        <v>3.6329047472179775E-10</v>
      </c>
      <c r="AC2" s="62">
        <v>4.6949046799305162E-10</v>
      </c>
      <c r="AD2" s="62">
        <v>6.1509498365600663E-10</v>
      </c>
      <c r="AE2" s="62">
        <v>7.0639814529239249E-10</v>
      </c>
      <c r="AF2" s="62">
        <v>7.9770130692886263E-10</v>
      </c>
    </row>
    <row r="3" spans="1:32" x14ac:dyDescent="0.25">
      <c r="A3" s="62">
        <v>1.5209184556804462E-9</v>
      </c>
      <c r="B3" s="62">
        <v>1.2830496924697947E-9</v>
      </c>
      <c r="C3" s="62">
        <v>1.0812216509577769E-9</v>
      </c>
      <c r="D3" s="62">
        <v>9.3705876416337035E-10</v>
      </c>
      <c r="E3" s="62">
        <v>8.073121660484504E-10</v>
      </c>
      <c r="F3" s="62">
        <v>7.0423570198957742E-10</v>
      </c>
      <c r="G3" s="62">
        <v>5.8962620698898847E-10</v>
      </c>
      <c r="H3" s="62">
        <v>4.923162584036321E-10</v>
      </c>
      <c r="I3" s="62">
        <v>4.0509771189219929E-10</v>
      </c>
      <c r="J3" s="62">
        <v>3.1859997981555519E-10</v>
      </c>
      <c r="K3" s="62">
        <v>2.5228505189015504E-10</v>
      </c>
      <c r="L3" s="62">
        <v>2.0759455698389269E-10</v>
      </c>
      <c r="M3" s="62">
        <v>1.6722894868147651E-10</v>
      </c>
      <c r="N3" s="62">
        <v>1.456045156623049E-10</v>
      </c>
      <c r="O3" s="62">
        <v>1.3695474245463797E-10</v>
      </c>
      <c r="P3" s="62">
        <v>1.3335067028478729E-10</v>
      </c>
      <c r="Q3" s="62">
        <v>1.3551311358671457E-10</v>
      </c>
      <c r="R3" s="62">
        <v>1.4055881462450133E-10</v>
      </c>
      <c r="S3" s="62">
        <v>1.4992940226613841E-10</v>
      </c>
      <c r="T3" s="62">
        <v>1.6362487651159205E-10</v>
      </c>
      <c r="U3" s="62">
        <v>1.83086866228849E-10</v>
      </c>
      <c r="V3" s="62">
        <v>2.1264025802253187E-10</v>
      </c>
      <c r="W3" s="62">
        <v>2.4291446424767394E-10</v>
      </c>
      <c r="X3" s="62">
        <v>2.7463029934239788E-10</v>
      </c>
      <c r="Y3" s="62">
        <v>3.0922939217307409E-10</v>
      </c>
      <c r="Z3" s="62">
        <v>3.6545291802284601E-10</v>
      </c>
      <c r="AA3" s="62">
        <v>4.3825517585488042E-10</v>
      </c>
      <c r="AB3" s="62">
        <v>5.4493571208269665E-10</v>
      </c>
      <c r="AC3" s="62">
        <v>7.0423570198957742E-10</v>
      </c>
      <c r="AD3" s="62">
        <v>9.2264247548400994E-10</v>
      </c>
      <c r="AE3" s="62">
        <v>1.0595972179385887E-9</v>
      </c>
      <c r="AF3" s="62">
        <v>1.196551960393294E-9</v>
      </c>
    </row>
    <row r="4" spans="1:32" x14ac:dyDescent="0.25">
      <c r="A4" s="62">
        <v>2.2813776835206691E-9</v>
      </c>
      <c r="B4" s="62">
        <v>1.9245745387046923E-9</v>
      </c>
      <c r="C4" s="62">
        <v>1.6218324764366654E-9</v>
      </c>
      <c r="D4" s="62">
        <v>1.4055881462450555E-9</v>
      </c>
      <c r="E4" s="62">
        <v>1.2109682490726756E-9</v>
      </c>
      <c r="F4" s="62">
        <v>1.0563535529843662E-9</v>
      </c>
      <c r="G4" s="62">
        <v>8.8443931048348265E-10</v>
      </c>
      <c r="H4" s="62">
        <v>7.3847438760544814E-10</v>
      </c>
      <c r="I4" s="62">
        <v>6.0764656783829891E-10</v>
      </c>
      <c r="J4" s="62">
        <v>4.7789996972333274E-10</v>
      </c>
      <c r="K4" s="62">
        <v>3.7842757783523254E-10</v>
      </c>
      <c r="L4" s="62">
        <v>3.1139183547583906E-10</v>
      </c>
      <c r="M4" s="62">
        <v>2.5084342302221476E-10</v>
      </c>
      <c r="N4" s="62">
        <v>2.1840677349345735E-10</v>
      </c>
      <c r="O4" s="62">
        <v>2.0543211368195697E-10</v>
      </c>
      <c r="P4" s="62">
        <v>2.0002600542718096E-10</v>
      </c>
      <c r="Q4" s="62">
        <v>2.0326967038007185E-10</v>
      </c>
      <c r="R4" s="62">
        <v>2.10838221936752E-10</v>
      </c>
      <c r="S4" s="62">
        <v>2.2489410339920761E-10</v>
      </c>
      <c r="T4" s="62">
        <v>2.4543731476738809E-10</v>
      </c>
      <c r="U4" s="62">
        <v>2.746302993432735E-10</v>
      </c>
      <c r="V4" s="62">
        <v>3.1896038703379782E-10</v>
      </c>
      <c r="W4" s="62">
        <v>3.6437169637151091E-10</v>
      </c>
      <c r="X4" s="62">
        <v>4.1194544901359685E-10</v>
      </c>
      <c r="Y4" s="62">
        <v>4.6384408825961111E-10</v>
      </c>
      <c r="Z4" s="62">
        <v>5.4817937703426902E-10</v>
      </c>
      <c r="AA4" s="62">
        <v>6.5738276378232063E-10</v>
      </c>
      <c r="AB4" s="62">
        <v>8.1740356812404502E-10</v>
      </c>
      <c r="AC4" s="62">
        <v>1.0563535529843662E-9</v>
      </c>
      <c r="AD4" s="62">
        <v>1.383963713226015E-9</v>
      </c>
      <c r="AE4" s="62">
        <v>1.5893958269078832E-9</v>
      </c>
      <c r="AF4" s="62">
        <v>1.7948279405899411E-9</v>
      </c>
    </row>
    <row r="5" spans="1:32" x14ac:dyDescent="0.25">
      <c r="A5" s="62">
        <v>5.5177876425071915E-9</v>
      </c>
      <c r="B5" s="62">
        <v>4.6548161154806399E-9</v>
      </c>
      <c r="C5" s="62">
        <v>3.9225978501236716E-9</v>
      </c>
      <c r="D5" s="62">
        <v>3.3995848034406671E-9</v>
      </c>
      <c r="E5" s="62">
        <v>2.9288730614254982E-9</v>
      </c>
      <c r="F5" s="62">
        <v>2.5549187330471274E-9</v>
      </c>
      <c r="G5" s="62">
        <v>2.1391233609342182E-9</v>
      </c>
      <c r="H5" s="62">
        <v>1.7860895544230318E-9</v>
      </c>
      <c r="I5" s="62">
        <v>1.4696666611795661E-9</v>
      </c>
      <c r="J5" s="62">
        <v>1.1558588331696793E-9</v>
      </c>
      <c r="K5" s="62">
        <v>9.1527283169557403E-10</v>
      </c>
      <c r="L5" s="62">
        <v>7.5313878722377945E-10</v>
      </c>
      <c r="M5" s="62">
        <v>6.0669513415247067E-10</v>
      </c>
      <c r="N5" s="62">
        <v>5.2824317714998201E-10</v>
      </c>
      <c r="O5" s="62">
        <v>4.968623943490527E-10</v>
      </c>
      <c r="P5" s="62">
        <v>4.837870681818652E-10</v>
      </c>
      <c r="Q5" s="62">
        <v>4.9163226388215892E-10</v>
      </c>
      <c r="R5" s="62">
        <v>5.0993772051608747E-10</v>
      </c>
      <c r="S5" s="62">
        <v>5.439335685504677E-10</v>
      </c>
      <c r="T5" s="62">
        <v>5.9361980798530871E-10</v>
      </c>
      <c r="U5" s="62">
        <v>6.6422656928764789E-10</v>
      </c>
      <c r="V5" s="62">
        <v>7.7144424385759767E-10</v>
      </c>
      <c r="W5" s="62">
        <v>8.8127698366109195E-10</v>
      </c>
      <c r="X5" s="62">
        <v>9.9633985393141228E-10</v>
      </c>
      <c r="Y5" s="62">
        <v>1.1218629851354519E-9</v>
      </c>
      <c r="Z5" s="62">
        <v>1.3258380733418359E-9</v>
      </c>
      <c r="AA5" s="62">
        <v>1.5899596619167035E-9</v>
      </c>
      <c r="AB5" s="62">
        <v>1.9769893164623724E-9</v>
      </c>
      <c r="AC5" s="62">
        <v>2.5549187330471274E-9</v>
      </c>
      <c r="AD5" s="62">
        <v>3.3472834987722406E-9</v>
      </c>
      <c r="AE5" s="62">
        <v>3.844145893121581E-9</v>
      </c>
      <c r="AF5" s="62">
        <v>4.3410082874698192E-9</v>
      </c>
    </row>
    <row r="8" spans="1:32" x14ac:dyDescent="0.25">
      <c r="A8" s="103">
        <f>A1*0.91</f>
        <v>6.1512701985298042E-10</v>
      </c>
      <c r="B8" s="103">
        <f t="shared" ref="B8:AF11" si="0">B1*0.91</f>
        <v>5.189223200655614E-10</v>
      </c>
      <c r="C8" s="103">
        <f t="shared" si="0"/>
        <v>4.3729408994292316E-10</v>
      </c>
      <c r="D8" s="103">
        <f t="shared" si="0"/>
        <v>3.7898821128385203E-10</v>
      </c>
      <c r="E8" s="103">
        <f t="shared" si="0"/>
        <v>3.2651292049070657E-10</v>
      </c>
      <c r="F8" s="103">
        <f t="shared" si="0"/>
        <v>2.8482421724911801E-10</v>
      </c>
      <c r="G8" s="103">
        <f t="shared" si="0"/>
        <v>2.3847104371554646E-10</v>
      </c>
      <c r="H8" s="103">
        <f t="shared" si="0"/>
        <v>1.9911457562102454E-10</v>
      </c>
      <c r="I8" s="103">
        <f t="shared" si="0"/>
        <v>1.6383951903195617E-10</v>
      </c>
      <c r="J8" s="103">
        <f t="shared" si="0"/>
        <v>1.2885599183651343E-10</v>
      </c>
      <c r="K8" s="103">
        <f t="shared" si="0"/>
        <v>1.0203528765335158E-10</v>
      </c>
      <c r="L8" s="103">
        <f t="shared" si="0"/>
        <v>8.3960465269041041E-11</v>
      </c>
      <c r="M8" s="103">
        <f t="shared" si="0"/>
        <v>6.7634819244508282E-11</v>
      </c>
      <c r="N8" s="103">
        <f t="shared" si="0"/>
        <v>5.8888937445643313E-11</v>
      </c>
      <c r="O8" s="103">
        <f t="shared" si="0"/>
        <v>5.539058472609802E-11</v>
      </c>
      <c r="P8" s="103">
        <f t="shared" si="0"/>
        <v>5.3932937759625086E-11</v>
      </c>
      <c r="Q8" s="103">
        <f t="shared" si="0"/>
        <v>5.4807525939515671E-11</v>
      </c>
      <c r="R8" s="103">
        <f t="shared" si="0"/>
        <v>5.6848231692576093E-11</v>
      </c>
      <c r="S8" s="103">
        <f t="shared" si="0"/>
        <v>6.0638113805415978E-11</v>
      </c>
      <c r="T8" s="103">
        <f t="shared" si="0"/>
        <v>6.6177172278021679E-11</v>
      </c>
      <c r="U8" s="103">
        <f t="shared" si="0"/>
        <v>7.4048465897001149E-11</v>
      </c>
      <c r="V8" s="103">
        <f t="shared" si="0"/>
        <v>8.6001171022446216E-11</v>
      </c>
      <c r="W8" s="103">
        <f t="shared" si="0"/>
        <v>9.8245405540170344E-11</v>
      </c>
      <c r="X8" s="103">
        <f t="shared" si="0"/>
        <v>1.1107269884514759E-10</v>
      </c>
      <c r="Y8" s="103">
        <f t="shared" si="0"/>
        <v>1.2506610972333218E-10</v>
      </c>
      <c r="Z8" s="103">
        <f t="shared" si="0"/>
        <v>1.4780540240035105E-10</v>
      </c>
      <c r="AA8" s="103">
        <f t="shared" si="0"/>
        <v>1.7724987112352941E-10</v>
      </c>
      <c r="AB8" s="103">
        <f t="shared" si="0"/>
        <v>2.2039622133122397E-10</v>
      </c>
      <c r="AC8" s="103">
        <f t="shared" si="0"/>
        <v>2.8482421724911801E-10</v>
      </c>
      <c r="AD8" s="103">
        <f t="shared" si="0"/>
        <v>3.7315762341797737E-10</v>
      </c>
      <c r="AE8" s="103">
        <f t="shared" si="0"/>
        <v>4.2854820814405142E-10</v>
      </c>
      <c r="AF8" s="103">
        <f t="shared" si="0"/>
        <v>4.839387928701767E-10</v>
      </c>
    </row>
    <row r="9" spans="1:32" x14ac:dyDescent="0.25">
      <c r="A9" s="103">
        <f t="shared" ref="A9:P11" si="1">A2*0.91</f>
        <v>9.2269052977947078E-10</v>
      </c>
      <c r="B9" s="103">
        <f t="shared" si="1"/>
        <v>7.783834800983421E-10</v>
      </c>
      <c r="C9" s="103">
        <f t="shared" si="1"/>
        <v>6.5594113491438474E-10</v>
      </c>
      <c r="D9" s="103">
        <f t="shared" si="1"/>
        <v>5.6848231692577806E-10</v>
      </c>
      <c r="E9" s="103">
        <f t="shared" si="1"/>
        <v>4.8976938073605993E-10</v>
      </c>
      <c r="F9" s="103">
        <f t="shared" si="1"/>
        <v>4.2723632587367698E-10</v>
      </c>
      <c r="G9" s="103">
        <f t="shared" si="1"/>
        <v>3.5770656557331966E-10</v>
      </c>
      <c r="H9" s="103">
        <f t="shared" si="1"/>
        <v>2.9867186343153678E-10</v>
      </c>
      <c r="I9" s="103">
        <f t="shared" si="1"/>
        <v>2.4575927854793426E-10</v>
      </c>
      <c r="J9" s="103">
        <f t="shared" si="1"/>
        <v>1.9328398775477014E-10</v>
      </c>
      <c r="K9" s="103">
        <f t="shared" si="1"/>
        <v>1.5305293148002738E-10</v>
      </c>
      <c r="L9" s="103">
        <f t="shared" si="1"/>
        <v>1.2594069790356158E-10</v>
      </c>
      <c r="M9" s="103">
        <f t="shared" si="1"/>
        <v>1.0145222886676242E-10</v>
      </c>
      <c r="N9" s="103">
        <f t="shared" si="1"/>
        <v>8.8333406168464969E-11</v>
      </c>
      <c r="O9" s="103">
        <f t="shared" si="1"/>
        <v>8.3085877089147037E-11</v>
      </c>
      <c r="P9" s="103">
        <f t="shared" si="1"/>
        <v>8.0899406639437632E-11</v>
      </c>
      <c r="Q9" s="103">
        <f t="shared" si="0"/>
        <v>8.2211288909273506E-11</v>
      </c>
      <c r="R9" s="103">
        <f t="shared" si="0"/>
        <v>8.5272347538864145E-11</v>
      </c>
      <c r="S9" s="103">
        <f t="shared" si="0"/>
        <v>9.0957170708123974E-11</v>
      </c>
      <c r="T9" s="103">
        <f t="shared" si="0"/>
        <v>9.9265758417032519E-11</v>
      </c>
      <c r="U9" s="103">
        <f t="shared" si="0"/>
        <v>1.1107269884550172E-10</v>
      </c>
      <c r="V9" s="103">
        <f t="shared" si="0"/>
        <v>1.2900175653366932E-10</v>
      </c>
      <c r="W9" s="103">
        <f t="shared" si="0"/>
        <v>1.4736810831025552E-10</v>
      </c>
      <c r="X9" s="103">
        <f t="shared" si="0"/>
        <v>1.6660904826772137E-10</v>
      </c>
      <c r="Y9" s="103">
        <f t="shared" si="0"/>
        <v>1.8759916458499827E-10</v>
      </c>
      <c r="Z9" s="103">
        <f t="shared" si="0"/>
        <v>2.2170810360052658E-10</v>
      </c>
      <c r="AA9" s="103">
        <f t="shared" si="0"/>
        <v>2.6587480668529414E-10</v>
      </c>
      <c r="AB9" s="103">
        <f t="shared" si="0"/>
        <v>3.3059433199683597E-10</v>
      </c>
      <c r="AC9" s="103">
        <f t="shared" si="0"/>
        <v>4.2723632587367698E-10</v>
      </c>
      <c r="AD9" s="103">
        <f t="shared" si="0"/>
        <v>5.5973643512696603E-10</v>
      </c>
      <c r="AE9" s="103">
        <f t="shared" si="0"/>
        <v>6.4282231221607715E-10</v>
      </c>
      <c r="AF9" s="103">
        <f t="shared" si="0"/>
        <v>7.2590818930526499E-10</v>
      </c>
    </row>
    <row r="10" spans="1:32" x14ac:dyDescent="0.25">
      <c r="A10" s="103">
        <f t="shared" si="1"/>
        <v>1.384035794669206E-9</v>
      </c>
      <c r="B10" s="103">
        <f t="shared" si="0"/>
        <v>1.1675752201475132E-9</v>
      </c>
      <c r="C10" s="103">
        <f t="shared" si="0"/>
        <v>9.8391170237157695E-10</v>
      </c>
      <c r="D10" s="103">
        <f t="shared" si="0"/>
        <v>8.5272347538866704E-10</v>
      </c>
      <c r="E10" s="103">
        <f t="shared" si="0"/>
        <v>7.3465407110408984E-10</v>
      </c>
      <c r="F10" s="103">
        <f t="shared" si="0"/>
        <v>6.4085448881051548E-10</v>
      </c>
      <c r="G10" s="103">
        <f t="shared" si="0"/>
        <v>5.3655984835997951E-10</v>
      </c>
      <c r="H10" s="103">
        <f t="shared" si="0"/>
        <v>4.4800779514730524E-10</v>
      </c>
      <c r="I10" s="103">
        <f t="shared" si="0"/>
        <v>3.6863891782190139E-10</v>
      </c>
      <c r="J10" s="103">
        <f t="shared" si="0"/>
        <v>2.8992598163215523E-10</v>
      </c>
      <c r="K10" s="103">
        <f t="shared" si="0"/>
        <v>2.2957939722004109E-10</v>
      </c>
      <c r="L10" s="103">
        <f t="shared" si="0"/>
        <v>1.8891104685534236E-10</v>
      </c>
      <c r="M10" s="103">
        <f t="shared" si="0"/>
        <v>1.5217834330014364E-10</v>
      </c>
      <c r="N10" s="103">
        <f t="shared" si="0"/>
        <v>1.3250010925269746E-10</v>
      </c>
      <c r="O10" s="103">
        <f t="shared" si="0"/>
        <v>1.2462881563372055E-10</v>
      </c>
      <c r="P10" s="103">
        <f t="shared" si="0"/>
        <v>1.2134910995915645E-10</v>
      </c>
      <c r="Q10" s="103">
        <f t="shared" si="0"/>
        <v>1.2331693336391025E-10</v>
      </c>
      <c r="R10" s="103">
        <f t="shared" si="0"/>
        <v>1.279085213082962E-10</v>
      </c>
      <c r="S10" s="103">
        <f t="shared" si="0"/>
        <v>1.3643575606218594E-10</v>
      </c>
      <c r="T10" s="103">
        <f t="shared" si="0"/>
        <v>1.4889863762554878E-10</v>
      </c>
      <c r="U10" s="103">
        <f t="shared" si="0"/>
        <v>1.666090482682526E-10</v>
      </c>
      <c r="V10" s="103">
        <f t="shared" si="0"/>
        <v>1.93502634800504E-10</v>
      </c>
      <c r="W10" s="103">
        <f t="shared" si="0"/>
        <v>2.2105216246538329E-10</v>
      </c>
      <c r="X10" s="103">
        <f t="shared" si="0"/>
        <v>2.4991357240158206E-10</v>
      </c>
      <c r="Y10" s="103">
        <f t="shared" si="0"/>
        <v>2.8139874687749741E-10</v>
      </c>
      <c r="Z10" s="103">
        <f t="shared" si="0"/>
        <v>3.3256215540078986E-10</v>
      </c>
      <c r="AA10" s="103">
        <f t="shared" si="0"/>
        <v>3.9881221002794119E-10</v>
      </c>
      <c r="AB10" s="103">
        <f t="shared" si="0"/>
        <v>4.9589149799525395E-10</v>
      </c>
      <c r="AC10" s="103">
        <f t="shared" si="0"/>
        <v>6.4085448881051548E-10</v>
      </c>
      <c r="AD10" s="103">
        <f t="shared" si="0"/>
        <v>8.396046526904491E-10</v>
      </c>
      <c r="AE10" s="103">
        <f t="shared" si="0"/>
        <v>9.6423346832411578E-10</v>
      </c>
      <c r="AF10" s="103">
        <f t="shared" si="0"/>
        <v>1.0888622839578976E-9</v>
      </c>
    </row>
    <row r="11" spans="1:32" x14ac:dyDescent="0.25">
      <c r="A11" s="103">
        <f t="shared" si="1"/>
        <v>2.0760536920038088E-9</v>
      </c>
      <c r="B11" s="103">
        <f t="shared" si="0"/>
        <v>1.75136283022127E-9</v>
      </c>
      <c r="C11" s="103">
        <f t="shared" si="0"/>
        <v>1.4758675535573655E-9</v>
      </c>
      <c r="D11" s="103">
        <f t="shared" si="0"/>
        <v>1.2790852130830005E-9</v>
      </c>
      <c r="E11" s="103">
        <f t="shared" si="0"/>
        <v>1.1019811066561349E-9</v>
      </c>
      <c r="F11" s="103">
        <f t="shared" si="0"/>
        <v>9.6128173321577327E-10</v>
      </c>
      <c r="G11" s="103">
        <f t="shared" si="0"/>
        <v>8.0483977253996922E-10</v>
      </c>
      <c r="H11" s="103">
        <f t="shared" si="0"/>
        <v>6.7201169272095781E-10</v>
      </c>
      <c r="I11" s="103">
        <f t="shared" si="0"/>
        <v>5.52958376732852E-10</v>
      </c>
      <c r="J11" s="103">
        <f t="shared" si="0"/>
        <v>4.3488897244823282E-10</v>
      </c>
      <c r="K11" s="103">
        <f t="shared" si="0"/>
        <v>3.443690958300616E-10</v>
      </c>
      <c r="L11" s="103">
        <f t="shared" si="0"/>
        <v>2.8336657028301354E-10</v>
      </c>
      <c r="M11" s="103">
        <f t="shared" si="0"/>
        <v>2.2826751495021543E-10</v>
      </c>
      <c r="N11" s="103">
        <f t="shared" si="0"/>
        <v>1.9875016387904619E-10</v>
      </c>
      <c r="O11" s="103">
        <f t="shared" si="0"/>
        <v>1.8694322345058085E-10</v>
      </c>
      <c r="P11" s="103">
        <f t="shared" si="0"/>
        <v>1.8202366493873468E-10</v>
      </c>
      <c r="Q11" s="103">
        <f t="shared" si="0"/>
        <v>1.8497540004586538E-10</v>
      </c>
      <c r="R11" s="103">
        <f t="shared" si="0"/>
        <v>1.9186278196244433E-10</v>
      </c>
      <c r="S11" s="103">
        <f t="shared" si="0"/>
        <v>2.0465363409327894E-10</v>
      </c>
      <c r="T11" s="103">
        <f t="shared" si="0"/>
        <v>2.2334795643832318E-10</v>
      </c>
      <c r="U11" s="103">
        <f t="shared" si="0"/>
        <v>2.4991357240237889E-10</v>
      </c>
      <c r="V11" s="103">
        <f t="shared" si="0"/>
        <v>2.9025395220075602E-10</v>
      </c>
      <c r="W11" s="103">
        <f t="shared" si="0"/>
        <v>3.3157824369807494E-10</v>
      </c>
      <c r="X11" s="103">
        <f t="shared" si="0"/>
        <v>3.7487035860237312E-10</v>
      </c>
      <c r="Y11" s="103">
        <f t="shared" si="0"/>
        <v>4.2209812031624611E-10</v>
      </c>
      <c r="Z11" s="103">
        <f t="shared" si="0"/>
        <v>4.9884323310118482E-10</v>
      </c>
      <c r="AA11" s="103">
        <f t="shared" si="0"/>
        <v>5.9821831504191176E-10</v>
      </c>
      <c r="AB11" s="103">
        <f t="shared" si="0"/>
        <v>7.4383724699288098E-10</v>
      </c>
      <c r="AC11" s="103">
        <f t="shared" si="0"/>
        <v>9.6128173321577327E-10</v>
      </c>
      <c r="AD11" s="103">
        <f t="shared" si="0"/>
        <v>1.2594069790356738E-9</v>
      </c>
      <c r="AE11" s="103">
        <f t="shared" si="0"/>
        <v>1.4463502024861738E-9</v>
      </c>
      <c r="AF11" s="103">
        <f t="shared" si="0"/>
        <v>1.6332934259368465E-9</v>
      </c>
    </row>
    <row r="12" spans="1:32" x14ac:dyDescent="0.25">
      <c r="A12" s="103">
        <f>A5*0.915</f>
        <v>5.0487756928940808E-9</v>
      </c>
      <c r="B12" s="103">
        <f t="shared" ref="B12:AF12" si="2">B5*0.915</f>
        <v>4.2591567456647859E-9</v>
      </c>
      <c r="C12" s="103">
        <f t="shared" si="2"/>
        <v>3.5891770328631596E-9</v>
      </c>
      <c r="D12" s="103">
        <f t="shared" si="2"/>
        <v>3.1106200951482104E-9</v>
      </c>
      <c r="E12" s="103">
        <f t="shared" si="2"/>
        <v>2.6799188512043307E-9</v>
      </c>
      <c r="F12" s="103">
        <f t="shared" si="2"/>
        <v>2.3377506407381219E-9</v>
      </c>
      <c r="G12" s="103">
        <f t="shared" si="2"/>
        <v>1.9572978752548097E-9</v>
      </c>
      <c r="H12" s="103">
        <f t="shared" si="2"/>
        <v>1.6342719422970741E-9</v>
      </c>
      <c r="I12" s="103">
        <f t="shared" si="2"/>
        <v>1.344744994979303E-9</v>
      </c>
      <c r="J12" s="103">
        <f t="shared" si="2"/>
        <v>1.0576108323502567E-9</v>
      </c>
      <c r="K12" s="103">
        <f t="shared" si="2"/>
        <v>8.3747464100145029E-10</v>
      </c>
      <c r="L12" s="103">
        <f t="shared" si="2"/>
        <v>6.8912199030975822E-10</v>
      </c>
      <c r="M12" s="103">
        <f t="shared" si="2"/>
        <v>5.551260477495107E-10</v>
      </c>
      <c r="N12" s="103">
        <f t="shared" si="2"/>
        <v>4.8334250709223352E-10</v>
      </c>
      <c r="O12" s="103">
        <f t="shared" si="2"/>
        <v>4.5462909082938323E-10</v>
      </c>
      <c r="P12" s="103">
        <f t="shared" si="2"/>
        <v>4.4266516738640666E-10</v>
      </c>
      <c r="Q12" s="103">
        <f t="shared" si="2"/>
        <v>4.4984352145217542E-10</v>
      </c>
      <c r="R12" s="103">
        <f t="shared" si="2"/>
        <v>4.6659301427222006E-10</v>
      </c>
      <c r="S12" s="103">
        <f t="shared" si="2"/>
        <v>4.9769921522367798E-10</v>
      </c>
      <c r="T12" s="103">
        <f t="shared" si="2"/>
        <v>5.431621243065575E-10</v>
      </c>
      <c r="U12" s="103">
        <f t="shared" si="2"/>
        <v>6.0776731089819786E-10</v>
      </c>
      <c r="V12" s="103">
        <f t="shared" si="2"/>
        <v>7.0587148312970189E-10</v>
      </c>
      <c r="W12" s="103">
        <f t="shared" si="2"/>
        <v>8.0636844004989921E-10</v>
      </c>
      <c r="X12" s="103">
        <f t="shared" si="2"/>
        <v>9.1165096634724231E-10</v>
      </c>
      <c r="Y12" s="103">
        <f t="shared" si="2"/>
        <v>1.0265046313989385E-9</v>
      </c>
      <c r="Z12" s="103">
        <f t="shared" si="2"/>
        <v>1.2131418371077799E-9</v>
      </c>
      <c r="AA12" s="103">
        <f t="shared" si="2"/>
        <v>1.4548130906537837E-9</v>
      </c>
      <c r="AB12" s="103">
        <f t="shared" si="2"/>
        <v>1.8089452245630708E-9</v>
      </c>
      <c r="AC12" s="103">
        <f t="shared" si="2"/>
        <v>2.3377506407381219E-9</v>
      </c>
      <c r="AD12" s="103">
        <f t="shared" si="2"/>
        <v>3.0627644013766002E-9</v>
      </c>
      <c r="AE12" s="103">
        <f t="shared" si="2"/>
        <v>3.5173934922062466E-9</v>
      </c>
      <c r="AF12" s="103">
        <f t="shared" si="2"/>
        <v>3.9720225830348852E-9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14</vt:i4>
      </vt:variant>
    </vt:vector>
  </HeadingPairs>
  <TitlesOfParts>
    <vt:vector size="14" baseType="lpstr">
      <vt:lpstr>Comparativa 22NOV-22FEB</vt:lpstr>
      <vt:lpstr>Comparativa 24-23</vt:lpstr>
      <vt:lpstr>Neumáticos de 2024 (V. 1)</vt:lpstr>
      <vt:lpstr>Comparativa 22-21 FEB24</vt:lpstr>
      <vt:lpstr>Comparativa 22-21 FEB</vt:lpstr>
      <vt:lpstr>Comparativa 22-21 NOV</vt:lpstr>
      <vt:lpstr>Neumáticos de 2023 (V. 14F23)</vt:lpstr>
      <vt:lpstr>Neumáticos de 2023 (V. 18O22)</vt:lpstr>
      <vt:lpstr>Neumáticos de 2022 (V. 24F22)</vt:lpstr>
      <vt:lpstr>Neumáticos de 2022 (V. Feb22)</vt:lpstr>
      <vt:lpstr>Neumáticos de 2022 (V. Sep21)</vt:lpstr>
      <vt:lpstr>Neumáticos de 2021 (V. Abr20)</vt:lpstr>
      <vt:lpstr>Neumáticos de 2020 (V. Final)</vt:lpstr>
      <vt:lpstr>Modificador abrasión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Javibeza</dc:creator>
  <cp:lastModifiedBy>Javibeza</cp:lastModifiedBy>
  <dcterms:created xsi:type="dcterms:W3CDTF">2021-09-06T19:01:09Z</dcterms:created>
  <dcterms:modified xsi:type="dcterms:W3CDTF">2024-02-07T15:24:40Z</dcterms:modified>
</cp:coreProperties>
</file>